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ink/ink1.xml" ContentType="application/inkml+xml"/>
  <Override PartName="/xl/ink/ink2.xml" ContentType="application/inkml+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ink/ink3.xml" ContentType="application/inkml+xml"/>
  <Override PartName="/xl/ink/ink4.xml" ContentType="application/inkml+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ink/ink5.xml" ContentType="application/inkml+xml"/>
  <Override PartName="/xl/ink/ink6.xml" ContentType="application/inkml+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ink/ink7.xml" ContentType="application/inkml+xml"/>
  <Override PartName="/xl/ink/ink8.xml" ContentType="application/inkml+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ink/ink9.xml" ContentType="application/inkml+xml"/>
  <Override PartName="/xl/ink/ink10.xml" ContentType="application/inkml+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Usuario\OneDrive - Fundaciones\Equipo WL 2020\Oportunidad en línea\EFL online teacher resource pack\Material listo para compartir\Gestión\"/>
    </mc:Choice>
  </mc:AlternateContent>
  <xr:revisionPtr revIDLastSave="25" documentId="13_ncr:1_{29F86B0B-29CD-4363-B268-25130F1CC9C2}" xr6:coauthVersionLast="45" xr6:coauthVersionMax="45" xr10:uidLastSave="{4C79263D-E864-41DB-9290-A5D07E541B4F}"/>
  <bookViews>
    <workbookView xWindow="20370" yWindow="-120" windowWidth="24240" windowHeight="13140" xr2:uid="{7C92AFD2-5633-4D9A-A395-40040C6D9FB2}"/>
  </bookViews>
  <sheets>
    <sheet name="Instrucciones" sheetId="4" r:id="rId1"/>
    <sheet name="Curso_task " sheetId="3" r:id="rId2"/>
    <sheet name="Curso2_task" sheetId="5" r:id="rId3"/>
    <sheet name="Curso3_task" sheetId="6" r:id="rId4"/>
    <sheet name="Curso4_task" sheetId="7" r:id="rId5"/>
    <sheet name="Curso5_task"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Z30" i="8" l="1"/>
  <c r="AY30" i="8"/>
  <c r="AX30" i="8"/>
  <c r="AW30" i="8"/>
  <c r="AV30" i="8"/>
  <c r="AU30" i="8"/>
  <c r="AT30" i="8"/>
  <c r="AS30" i="8"/>
  <c r="AR30" i="8"/>
  <c r="AQ30" i="8"/>
  <c r="AP30" i="8"/>
  <c r="AO30" i="8"/>
  <c r="AN30" i="8"/>
  <c r="AM30" i="8"/>
  <c r="AL30" i="8"/>
  <c r="AK30" i="8"/>
  <c r="AJ30" i="8"/>
  <c r="AI30" i="8"/>
  <c r="AH30" i="8"/>
  <c r="AG30" i="8"/>
  <c r="AF30" i="8"/>
  <c r="AE30" i="8"/>
  <c r="AD30" i="8"/>
  <c r="AC30" i="8"/>
  <c r="AB30" i="8"/>
  <c r="AZ29" i="8"/>
  <c r="AY29" i="8"/>
  <c r="AX29" i="8"/>
  <c r="AW29" i="8"/>
  <c r="AV29" i="8"/>
  <c r="AU29" i="8"/>
  <c r="AT29" i="8"/>
  <c r="AS29" i="8"/>
  <c r="AR29" i="8"/>
  <c r="AQ29" i="8"/>
  <c r="AP29" i="8"/>
  <c r="AO29" i="8"/>
  <c r="AN29" i="8"/>
  <c r="AM29" i="8"/>
  <c r="AL29" i="8"/>
  <c r="AK29" i="8"/>
  <c r="AJ29" i="8"/>
  <c r="AI29" i="8"/>
  <c r="AH29" i="8"/>
  <c r="AG29" i="8"/>
  <c r="AF29" i="8"/>
  <c r="AE29" i="8"/>
  <c r="AD29" i="8"/>
  <c r="AC29" i="8"/>
  <c r="AB29" i="8"/>
  <c r="AZ28" i="8"/>
  <c r="AY28" i="8"/>
  <c r="AX28" i="8"/>
  <c r="AW28" i="8"/>
  <c r="AV28" i="8"/>
  <c r="AU28" i="8"/>
  <c r="AT28" i="8"/>
  <c r="AS28" i="8"/>
  <c r="AR28" i="8"/>
  <c r="AQ28" i="8"/>
  <c r="AP28" i="8"/>
  <c r="AO28" i="8"/>
  <c r="AN28" i="8"/>
  <c r="AM28" i="8"/>
  <c r="AL28" i="8"/>
  <c r="AK28" i="8"/>
  <c r="AJ28" i="8"/>
  <c r="AI28" i="8"/>
  <c r="AH28" i="8"/>
  <c r="AG28" i="8"/>
  <c r="AF28" i="8"/>
  <c r="AE28" i="8"/>
  <c r="AD28" i="8"/>
  <c r="AC28" i="8"/>
  <c r="AB28" i="8"/>
  <c r="AZ27" i="8"/>
  <c r="AY27" i="8"/>
  <c r="AX27" i="8"/>
  <c r="AW27" i="8"/>
  <c r="AV27" i="8"/>
  <c r="AU27" i="8"/>
  <c r="AT27" i="8"/>
  <c r="AS27" i="8"/>
  <c r="AR27" i="8"/>
  <c r="AQ27" i="8"/>
  <c r="AP27" i="8"/>
  <c r="AO27" i="8"/>
  <c r="AN27" i="8"/>
  <c r="AM27" i="8"/>
  <c r="AL27" i="8"/>
  <c r="AK27" i="8"/>
  <c r="AJ27" i="8"/>
  <c r="AI27" i="8"/>
  <c r="AH27" i="8"/>
  <c r="AG27" i="8"/>
  <c r="AF27" i="8"/>
  <c r="AE27" i="8"/>
  <c r="AD27" i="8"/>
  <c r="AC27" i="8"/>
  <c r="AB27" i="8"/>
  <c r="AZ26" i="8"/>
  <c r="AY26" i="8"/>
  <c r="AX26" i="8"/>
  <c r="AW26" i="8"/>
  <c r="AV26" i="8"/>
  <c r="AU26" i="8"/>
  <c r="AT26" i="8"/>
  <c r="AS26" i="8"/>
  <c r="AR26" i="8"/>
  <c r="AQ26" i="8"/>
  <c r="AP26" i="8"/>
  <c r="AO26" i="8"/>
  <c r="AN26" i="8"/>
  <c r="AM26" i="8"/>
  <c r="AL26" i="8"/>
  <c r="AK26" i="8"/>
  <c r="AJ26" i="8"/>
  <c r="AI26" i="8"/>
  <c r="AH26" i="8"/>
  <c r="AG26" i="8"/>
  <c r="AF26" i="8"/>
  <c r="AE26" i="8"/>
  <c r="AD26" i="8"/>
  <c r="AC26" i="8"/>
  <c r="AB26" i="8"/>
  <c r="AZ25" i="8"/>
  <c r="AY25" i="8"/>
  <c r="AX25" i="8"/>
  <c r="AW25" i="8"/>
  <c r="AV25" i="8"/>
  <c r="AU25" i="8"/>
  <c r="AT25" i="8"/>
  <c r="AS25" i="8"/>
  <c r="AR25" i="8"/>
  <c r="AQ25" i="8"/>
  <c r="AP25" i="8"/>
  <c r="AO25" i="8"/>
  <c r="AN25" i="8"/>
  <c r="AM25" i="8"/>
  <c r="AL25" i="8"/>
  <c r="AK25" i="8"/>
  <c r="AJ25" i="8"/>
  <c r="AI25" i="8"/>
  <c r="AH25" i="8"/>
  <c r="AG25" i="8"/>
  <c r="AF25" i="8"/>
  <c r="AE25" i="8"/>
  <c r="AD25" i="8"/>
  <c r="AC25" i="8"/>
  <c r="AB25" i="8"/>
  <c r="AZ24" i="8"/>
  <c r="AY24" i="8"/>
  <c r="AX24" i="8"/>
  <c r="AW24" i="8"/>
  <c r="AV24" i="8"/>
  <c r="AU24" i="8"/>
  <c r="AT24" i="8"/>
  <c r="AS24" i="8"/>
  <c r="AR24" i="8"/>
  <c r="AQ24" i="8"/>
  <c r="AP24" i="8"/>
  <c r="AO24" i="8"/>
  <c r="AN24" i="8"/>
  <c r="AM24" i="8"/>
  <c r="AL24" i="8"/>
  <c r="AK24" i="8"/>
  <c r="AJ24" i="8"/>
  <c r="AI24" i="8"/>
  <c r="AH24" i="8"/>
  <c r="AG24" i="8"/>
  <c r="AF24" i="8"/>
  <c r="AE24" i="8"/>
  <c r="AD24" i="8"/>
  <c r="AC24" i="8"/>
  <c r="AB24" i="8"/>
  <c r="AZ23" i="8"/>
  <c r="AY23" i="8"/>
  <c r="AX23" i="8"/>
  <c r="AW23" i="8"/>
  <c r="AV23" i="8"/>
  <c r="AU23" i="8"/>
  <c r="AT23" i="8"/>
  <c r="AS23" i="8"/>
  <c r="AR23" i="8"/>
  <c r="AQ23" i="8"/>
  <c r="AP23" i="8"/>
  <c r="AO23" i="8"/>
  <c r="AN23" i="8"/>
  <c r="AM23" i="8"/>
  <c r="AL23" i="8"/>
  <c r="AK23" i="8"/>
  <c r="AJ23" i="8"/>
  <c r="AI23" i="8"/>
  <c r="AH23" i="8"/>
  <c r="AG23" i="8"/>
  <c r="AF23" i="8"/>
  <c r="AE23" i="8"/>
  <c r="AD23" i="8"/>
  <c r="AC23" i="8"/>
  <c r="AB23" i="8"/>
  <c r="AZ22" i="8"/>
  <c r="AY22" i="8"/>
  <c r="AX22" i="8"/>
  <c r="AW22" i="8"/>
  <c r="AV22" i="8"/>
  <c r="AU22" i="8"/>
  <c r="AT22" i="8"/>
  <c r="AS22" i="8"/>
  <c r="AR22" i="8"/>
  <c r="AQ22" i="8"/>
  <c r="AP22" i="8"/>
  <c r="AO22" i="8"/>
  <c r="AN22" i="8"/>
  <c r="AM22" i="8"/>
  <c r="AL22" i="8"/>
  <c r="AK22" i="8"/>
  <c r="AJ22" i="8"/>
  <c r="AI22" i="8"/>
  <c r="AH22" i="8"/>
  <c r="AG22" i="8"/>
  <c r="AF22" i="8"/>
  <c r="AE22" i="8"/>
  <c r="AD22" i="8"/>
  <c r="AC22" i="8"/>
  <c r="AB22" i="8"/>
  <c r="AZ21" i="8"/>
  <c r="AY21" i="8"/>
  <c r="AX21" i="8"/>
  <c r="AW21" i="8"/>
  <c r="AV21" i="8"/>
  <c r="AU21" i="8"/>
  <c r="AT21" i="8"/>
  <c r="AS21" i="8"/>
  <c r="AR21" i="8"/>
  <c r="AQ21" i="8"/>
  <c r="AP21" i="8"/>
  <c r="AO21" i="8"/>
  <c r="AN21" i="8"/>
  <c r="AM21" i="8"/>
  <c r="AL21" i="8"/>
  <c r="AK21" i="8"/>
  <c r="AJ21" i="8"/>
  <c r="AI21" i="8"/>
  <c r="AH21" i="8"/>
  <c r="AG21" i="8"/>
  <c r="AF21" i="8"/>
  <c r="AE21" i="8"/>
  <c r="AD21" i="8"/>
  <c r="AC21" i="8"/>
  <c r="AB21" i="8"/>
  <c r="AZ20" i="8"/>
  <c r="AY20" i="8"/>
  <c r="AX20" i="8"/>
  <c r="AW20" i="8"/>
  <c r="AV20" i="8"/>
  <c r="AU20" i="8"/>
  <c r="AT20" i="8"/>
  <c r="AS20" i="8"/>
  <c r="AR20" i="8"/>
  <c r="AQ20" i="8"/>
  <c r="AP20" i="8"/>
  <c r="AO20" i="8"/>
  <c r="AN20" i="8"/>
  <c r="AM20" i="8"/>
  <c r="AL20" i="8"/>
  <c r="AK20" i="8"/>
  <c r="AJ20" i="8"/>
  <c r="AI20" i="8"/>
  <c r="AH20" i="8"/>
  <c r="AG20" i="8"/>
  <c r="AF20" i="8"/>
  <c r="AE20" i="8"/>
  <c r="AD20" i="8"/>
  <c r="AC20" i="8"/>
  <c r="AB20" i="8"/>
  <c r="AZ19" i="8"/>
  <c r="AY19" i="8"/>
  <c r="AX19" i="8"/>
  <c r="AW19" i="8"/>
  <c r="AV19" i="8"/>
  <c r="AU19" i="8"/>
  <c r="AT19" i="8"/>
  <c r="AS19" i="8"/>
  <c r="AR19" i="8"/>
  <c r="AQ19" i="8"/>
  <c r="AP19" i="8"/>
  <c r="AO19" i="8"/>
  <c r="AN19" i="8"/>
  <c r="AM19" i="8"/>
  <c r="AL19" i="8"/>
  <c r="AK19" i="8"/>
  <c r="AJ19" i="8"/>
  <c r="AI19" i="8"/>
  <c r="AH19" i="8"/>
  <c r="AG19" i="8"/>
  <c r="AF19" i="8"/>
  <c r="AE19" i="8"/>
  <c r="AD19" i="8"/>
  <c r="AC19" i="8"/>
  <c r="AB19" i="8"/>
  <c r="AZ18" i="8"/>
  <c r="AY18" i="8"/>
  <c r="AX18" i="8"/>
  <c r="AW18" i="8"/>
  <c r="AV18" i="8"/>
  <c r="AU18" i="8"/>
  <c r="AT18" i="8"/>
  <c r="AS18" i="8"/>
  <c r="AR18" i="8"/>
  <c r="AQ18" i="8"/>
  <c r="AP18" i="8"/>
  <c r="AO18" i="8"/>
  <c r="AN18" i="8"/>
  <c r="AM18" i="8"/>
  <c r="AL18" i="8"/>
  <c r="AK18" i="8"/>
  <c r="AJ18" i="8"/>
  <c r="AI18" i="8"/>
  <c r="AH18" i="8"/>
  <c r="AG18" i="8"/>
  <c r="AF18" i="8"/>
  <c r="AE18" i="8"/>
  <c r="AD18" i="8"/>
  <c r="AC18" i="8"/>
  <c r="AB18" i="8"/>
  <c r="AZ17" i="8"/>
  <c r="AY17" i="8"/>
  <c r="AX17" i="8"/>
  <c r="AW17" i="8"/>
  <c r="AV17" i="8"/>
  <c r="AU17" i="8"/>
  <c r="AT17" i="8"/>
  <c r="AS17" i="8"/>
  <c r="AR17" i="8"/>
  <c r="AQ17" i="8"/>
  <c r="AP17" i="8"/>
  <c r="AO17" i="8"/>
  <c r="AN17" i="8"/>
  <c r="AM17" i="8"/>
  <c r="AL17" i="8"/>
  <c r="AK17" i="8"/>
  <c r="AJ17" i="8"/>
  <c r="AI17" i="8"/>
  <c r="AH17" i="8"/>
  <c r="AG17" i="8"/>
  <c r="AF17" i="8"/>
  <c r="AE17" i="8"/>
  <c r="AD17" i="8"/>
  <c r="AC17" i="8"/>
  <c r="AB17" i="8"/>
  <c r="AZ16" i="8"/>
  <c r="AY16" i="8"/>
  <c r="AX16" i="8"/>
  <c r="AW16" i="8"/>
  <c r="AV16" i="8"/>
  <c r="AU16" i="8"/>
  <c r="AT16" i="8"/>
  <c r="AS16" i="8"/>
  <c r="AR16" i="8"/>
  <c r="AQ16" i="8"/>
  <c r="AP16" i="8"/>
  <c r="AO16" i="8"/>
  <c r="AN16" i="8"/>
  <c r="AM16" i="8"/>
  <c r="AL16" i="8"/>
  <c r="AK16" i="8"/>
  <c r="AJ16" i="8"/>
  <c r="AI16" i="8"/>
  <c r="AH16" i="8"/>
  <c r="AG16" i="8"/>
  <c r="AF16" i="8"/>
  <c r="AE16" i="8"/>
  <c r="AD16" i="8"/>
  <c r="AC16" i="8"/>
  <c r="AB16" i="8"/>
  <c r="AZ15" i="8"/>
  <c r="AY15" i="8"/>
  <c r="AX15" i="8"/>
  <c r="AW15" i="8"/>
  <c r="AV15" i="8"/>
  <c r="AU15" i="8"/>
  <c r="AT15" i="8"/>
  <c r="AS15" i="8"/>
  <c r="AR15" i="8"/>
  <c r="AQ15" i="8"/>
  <c r="AP15" i="8"/>
  <c r="AO15" i="8"/>
  <c r="AN15" i="8"/>
  <c r="AM15" i="8"/>
  <c r="AL15" i="8"/>
  <c r="AK15" i="8"/>
  <c r="AJ15" i="8"/>
  <c r="AI15" i="8"/>
  <c r="AH15" i="8"/>
  <c r="AG15" i="8"/>
  <c r="AF15" i="8"/>
  <c r="AE15" i="8"/>
  <c r="AD15" i="8"/>
  <c r="AC15" i="8"/>
  <c r="AB15" i="8"/>
  <c r="AZ14" i="8"/>
  <c r="AY14" i="8"/>
  <c r="AX14" i="8"/>
  <c r="AW14" i="8"/>
  <c r="AV14" i="8"/>
  <c r="AU14" i="8"/>
  <c r="AT14" i="8"/>
  <c r="AS14" i="8"/>
  <c r="AR14" i="8"/>
  <c r="AQ14" i="8"/>
  <c r="AP14" i="8"/>
  <c r="AO14" i="8"/>
  <c r="AN14" i="8"/>
  <c r="AM14" i="8"/>
  <c r="AL14" i="8"/>
  <c r="AK14" i="8"/>
  <c r="AJ14" i="8"/>
  <c r="AI14" i="8"/>
  <c r="AH14" i="8"/>
  <c r="AG14" i="8"/>
  <c r="AF14" i="8"/>
  <c r="AE14" i="8"/>
  <c r="AD14" i="8"/>
  <c r="AC14" i="8"/>
  <c r="AB14" i="8"/>
  <c r="AZ13" i="8"/>
  <c r="AY13" i="8"/>
  <c r="AX13" i="8"/>
  <c r="AW13" i="8"/>
  <c r="AV13" i="8"/>
  <c r="AU13" i="8"/>
  <c r="AT13" i="8"/>
  <c r="AS13" i="8"/>
  <c r="AR13" i="8"/>
  <c r="AQ13" i="8"/>
  <c r="AP13" i="8"/>
  <c r="AO13" i="8"/>
  <c r="AN13" i="8"/>
  <c r="AM13" i="8"/>
  <c r="AL13" i="8"/>
  <c r="AK13" i="8"/>
  <c r="AJ13" i="8"/>
  <c r="AI13" i="8"/>
  <c r="AH13" i="8"/>
  <c r="AG13" i="8"/>
  <c r="AF13" i="8"/>
  <c r="AE13" i="8"/>
  <c r="AD13" i="8"/>
  <c r="AC13" i="8"/>
  <c r="AB13" i="8"/>
  <c r="AZ12" i="8"/>
  <c r="AY12" i="8"/>
  <c r="AX12" i="8"/>
  <c r="AW12" i="8"/>
  <c r="AV12" i="8"/>
  <c r="AU12" i="8"/>
  <c r="AT12" i="8"/>
  <c r="AS12" i="8"/>
  <c r="AR12" i="8"/>
  <c r="AQ12" i="8"/>
  <c r="AP12" i="8"/>
  <c r="AO12" i="8"/>
  <c r="AN12" i="8"/>
  <c r="AM12" i="8"/>
  <c r="AL12" i="8"/>
  <c r="AK12" i="8"/>
  <c r="AJ12" i="8"/>
  <c r="AI12" i="8"/>
  <c r="AH12" i="8"/>
  <c r="AG12" i="8"/>
  <c r="AF12" i="8"/>
  <c r="AE12" i="8"/>
  <c r="AD12" i="8"/>
  <c r="AC12" i="8"/>
  <c r="AB12" i="8"/>
  <c r="AZ11" i="8"/>
  <c r="AY11" i="8"/>
  <c r="AX11" i="8"/>
  <c r="AW11" i="8"/>
  <c r="AV11" i="8"/>
  <c r="AU11" i="8"/>
  <c r="AT11" i="8"/>
  <c r="AS11" i="8"/>
  <c r="AR11" i="8"/>
  <c r="AQ11" i="8"/>
  <c r="AP11" i="8"/>
  <c r="AO11" i="8"/>
  <c r="AN11" i="8"/>
  <c r="AM11" i="8"/>
  <c r="AL11" i="8"/>
  <c r="AK11" i="8"/>
  <c r="AJ11" i="8"/>
  <c r="AI11" i="8"/>
  <c r="AH11" i="8"/>
  <c r="AG11" i="8"/>
  <c r="AF11" i="8"/>
  <c r="AE11" i="8"/>
  <c r="AD11" i="8"/>
  <c r="AC11" i="8"/>
  <c r="AB11" i="8"/>
  <c r="AZ10" i="8"/>
  <c r="AY10" i="8"/>
  <c r="AX10" i="8"/>
  <c r="AW10" i="8"/>
  <c r="AV10" i="8"/>
  <c r="AU10" i="8"/>
  <c r="AT10" i="8"/>
  <c r="AS10" i="8"/>
  <c r="AR10" i="8"/>
  <c r="AQ10" i="8"/>
  <c r="AP10" i="8"/>
  <c r="AO10" i="8"/>
  <c r="AN10" i="8"/>
  <c r="AM10" i="8"/>
  <c r="AL10" i="8"/>
  <c r="AK10" i="8"/>
  <c r="AJ10" i="8"/>
  <c r="AI10" i="8"/>
  <c r="AH10" i="8"/>
  <c r="AG10" i="8"/>
  <c r="AF10" i="8"/>
  <c r="AE10" i="8"/>
  <c r="AD10" i="8"/>
  <c r="AC10" i="8"/>
  <c r="AB10" i="8"/>
  <c r="AZ9" i="8"/>
  <c r="AY9" i="8"/>
  <c r="AX9" i="8"/>
  <c r="AW9" i="8"/>
  <c r="AV9" i="8"/>
  <c r="AU9" i="8"/>
  <c r="AT9" i="8"/>
  <c r="AS9" i="8"/>
  <c r="AR9" i="8"/>
  <c r="AQ9" i="8"/>
  <c r="AP9" i="8"/>
  <c r="AO9" i="8"/>
  <c r="AN9" i="8"/>
  <c r="AM9" i="8"/>
  <c r="AL9" i="8"/>
  <c r="AK9" i="8"/>
  <c r="AJ9" i="8"/>
  <c r="AI9" i="8"/>
  <c r="AH9" i="8"/>
  <c r="AG9" i="8"/>
  <c r="AF9" i="8"/>
  <c r="AE9" i="8"/>
  <c r="AD9" i="8"/>
  <c r="AC9" i="8"/>
  <c r="AB9" i="8"/>
  <c r="AZ8" i="8"/>
  <c r="AY8" i="8"/>
  <c r="AX8" i="8"/>
  <c r="AW8" i="8"/>
  <c r="AV8" i="8"/>
  <c r="AU8" i="8"/>
  <c r="AT8" i="8"/>
  <c r="AS8" i="8"/>
  <c r="AR8" i="8"/>
  <c r="AQ8" i="8"/>
  <c r="AP8" i="8"/>
  <c r="AO8" i="8"/>
  <c r="AN8" i="8"/>
  <c r="AM8" i="8"/>
  <c r="AL8" i="8"/>
  <c r="AK8" i="8"/>
  <c r="AJ8" i="8"/>
  <c r="AI8" i="8"/>
  <c r="AH8" i="8"/>
  <c r="AG8" i="8"/>
  <c r="AF8" i="8"/>
  <c r="AE8" i="8"/>
  <c r="AD8" i="8"/>
  <c r="AC8" i="8"/>
  <c r="AB8" i="8"/>
  <c r="AZ7" i="8"/>
  <c r="AY7" i="8"/>
  <c r="AX7" i="8"/>
  <c r="AW7" i="8"/>
  <c r="AW31" i="8" s="1"/>
  <c r="AV7" i="8"/>
  <c r="AU7" i="8"/>
  <c r="AT7" i="8"/>
  <c r="AS7" i="8"/>
  <c r="AS31" i="8" s="1"/>
  <c r="AR7" i="8"/>
  <c r="AQ7" i="8"/>
  <c r="AP7" i="8"/>
  <c r="AO7" i="8"/>
  <c r="AO31" i="8" s="1"/>
  <c r="AN7" i="8"/>
  <c r="AM7" i="8"/>
  <c r="AL7" i="8"/>
  <c r="AK7" i="8"/>
  <c r="AK31" i="8" s="1"/>
  <c r="AJ7" i="8"/>
  <c r="AI7" i="8"/>
  <c r="AH7" i="8"/>
  <c r="AG7" i="8"/>
  <c r="AG31" i="8" s="1"/>
  <c r="AF7" i="8"/>
  <c r="AE7" i="8"/>
  <c r="AD7" i="8"/>
  <c r="AC7" i="8"/>
  <c r="AC31" i="8" s="1"/>
  <c r="AB7" i="8"/>
  <c r="AZ6" i="8"/>
  <c r="AY6" i="8"/>
  <c r="AX6" i="8"/>
  <c r="AW6" i="8"/>
  <c r="AV6" i="8"/>
  <c r="AU6" i="8"/>
  <c r="AT6" i="8"/>
  <c r="AS6" i="8"/>
  <c r="AR6" i="8"/>
  <c r="AQ6" i="8"/>
  <c r="AP6" i="8"/>
  <c r="AO6" i="8"/>
  <c r="AN6" i="8"/>
  <c r="AM6" i="8"/>
  <c r="AL6" i="8"/>
  <c r="AK6" i="8"/>
  <c r="AJ6" i="8"/>
  <c r="AI6" i="8"/>
  <c r="AH6" i="8"/>
  <c r="AG6" i="8"/>
  <c r="AF6" i="8"/>
  <c r="AE6" i="8"/>
  <c r="AD6" i="8"/>
  <c r="AC6" i="8"/>
  <c r="AB6" i="8"/>
  <c r="AZ5" i="8"/>
  <c r="AY5" i="8"/>
  <c r="AX5" i="8"/>
  <c r="AW5" i="8"/>
  <c r="AV5" i="8"/>
  <c r="AU5" i="8"/>
  <c r="AT5" i="8"/>
  <c r="AS5" i="8"/>
  <c r="AR5" i="8"/>
  <c r="AQ5" i="8"/>
  <c r="AP5" i="8"/>
  <c r="AO5" i="8"/>
  <c r="AN5" i="8"/>
  <c r="AM5" i="8"/>
  <c r="AL5" i="8"/>
  <c r="AK5" i="8"/>
  <c r="AJ5" i="8"/>
  <c r="AI5" i="8"/>
  <c r="AH5" i="8"/>
  <c r="AG5" i="8"/>
  <c r="AF5" i="8"/>
  <c r="AE5" i="8"/>
  <c r="AD5" i="8"/>
  <c r="AC5" i="8"/>
  <c r="AB5" i="8"/>
  <c r="AZ4" i="8"/>
  <c r="AZ31" i="8" s="1"/>
  <c r="AY4" i="8"/>
  <c r="AY31" i="8" s="1"/>
  <c r="AX4" i="8"/>
  <c r="AX31" i="8" s="1"/>
  <c r="AW4" i="8"/>
  <c r="AV4" i="8"/>
  <c r="AV31" i="8" s="1"/>
  <c r="AU4" i="8"/>
  <c r="AU31" i="8" s="1"/>
  <c r="AT4" i="8"/>
  <c r="AT31" i="8" s="1"/>
  <c r="AS4" i="8"/>
  <c r="AR4" i="8"/>
  <c r="AR31" i="8" s="1"/>
  <c r="AQ4" i="8"/>
  <c r="AQ31" i="8" s="1"/>
  <c r="AP4" i="8"/>
  <c r="AP31" i="8" s="1"/>
  <c r="AO4" i="8"/>
  <c r="AN4" i="8"/>
  <c r="AN31" i="8" s="1"/>
  <c r="AM4" i="8"/>
  <c r="AM31" i="8" s="1"/>
  <c r="AL4" i="8"/>
  <c r="AL31" i="8" s="1"/>
  <c r="AK4" i="8"/>
  <c r="AJ4" i="8"/>
  <c r="AJ31" i="8" s="1"/>
  <c r="AI4" i="8"/>
  <c r="AI31" i="8" s="1"/>
  <c r="AH4" i="8"/>
  <c r="AH31" i="8" s="1"/>
  <c r="AG4" i="8"/>
  <c r="AF4" i="8"/>
  <c r="AF31" i="8" s="1"/>
  <c r="AE4" i="8"/>
  <c r="AE31" i="8" s="1"/>
  <c r="AD4" i="8"/>
  <c r="AD31" i="8" s="1"/>
  <c r="AC4" i="8"/>
  <c r="AB4" i="8"/>
  <c r="AB31" i="8" s="1"/>
  <c r="AZ30" i="7"/>
  <c r="AY30" i="7"/>
  <c r="AX30" i="7"/>
  <c r="AW30" i="7"/>
  <c r="AV30" i="7"/>
  <c r="AU30" i="7"/>
  <c r="AT30" i="7"/>
  <c r="AS30" i="7"/>
  <c r="AR30" i="7"/>
  <c r="AQ30" i="7"/>
  <c r="AP30" i="7"/>
  <c r="AO30" i="7"/>
  <c r="AN30" i="7"/>
  <c r="AM30" i="7"/>
  <c r="AL30" i="7"/>
  <c r="AK30" i="7"/>
  <c r="AJ30" i="7"/>
  <c r="AI30" i="7"/>
  <c r="AH30" i="7"/>
  <c r="AG30" i="7"/>
  <c r="AF30" i="7"/>
  <c r="AE30" i="7"/>
  <c r="AD30" i="7"/>
  <c r="AC30" i="7"/>
  <c r="AB30" i="7"/>
  <c r="AZ29" i="7"/>
  <c r="AY29" i="7"/>
  <c r="AX29" i="7"/>
  <c r="AW29" i="7"/>
  <c r="AV29" i="7"/>
  <c r="AU29" i="7"/>
  <c r="AT29" i="7"/>
  <c r="AS29" i="7"/>
  <c r="AR29" i="7"/>
  <c r="AQ29" i="7"/>
  <c r="AP29" i="7"/>
  <c r="AO29" i="7"/>
  <c r="AN29" i="7"/>
  <c r="AM29" i="7"/>
  <c r="AL29" i="7"/>
  <c r="AK29" i="7"/>
  <c r="AJ29" i="7"/>
  <c r="AI29" i="7"/>
  <c r="AH29" i="7"/>
  <c r="AG29" i="7"/>
  <c r="AF29" i="7"/>
  <c r="AE29" i="7"/>
  <c r="AD29" i="7"/>
  <c r="AC29" i="7"/>
  <c r="AB29" i="7"/>
  <c r="AZ28" i="7"/>
  <c r="AY28" i="7"/>
  <c r="AX28" i="7"/>
  <c r="AW28" i="7"/>
  <c r="AV28" i="7"/>
  <c r="AU28" i="7"/>
  <c r="AT28" i="7"/>
  <c r="AS28" i="7"/>
  <c r="AR28" i="7"/>
  <c r="AQ28" i="7"/>
  <c r="AP28" i="7"/>
  <c r="AO28" i="7"/>
  <c r="AN28" i="7"/>
  <c r="AM28" i="7"/>
  <c r="AL28" i="7"/>
  <c r="AK28" i="7"/>
  <c r="AJ28" i="7"/>
  <c r="AI28" i="7"/>
  <c r="AH28" i="7"/>
  <c r="AG28" i="7"/>
  <c r="AF28" i="7"/>
  <c r="AE28" i="7"/>
  <c r="AD28" i="7"/>
  <c r="AC28" i="7"/>
  <c r="AB28" i="7"/>
  <c r="AZ27" i="7"/>
  <c r="AY27" i="7"/>
  <c r="AX27" i="7"/>
  <c r="AW27" i="7"/>
  <c r="AV27" i="7"/>
  <c r="AU27" i="7"/>
  <c r="AT27" i="7"/>
  <c r="AS27" i="7"/>
  <c r="AR27" i="7"/>
  <c r="AQ27" i="7"/>
  <c r="AP27" i="7"/>
  <c r="AO27" i="7"/>
  <c r="AN27" i="7"/>
  <c r="AM27" i="7"/>
  <c r="AL27" i="7"/>
  <c r="AK27" i="7"/>
  <c r="AJ27" i="7"/>
  <c r="AI27" i="7"/>
  <c r="AH27" i="7"/>
  <c r="AG27" i="7"/>
  <c r="AF27" i="7"/>
  <c r="AE27" i="7"/>
  <c r="AD27" i="7"/>
  <c r="AC27" i="7"/>
  <c r="AB27" i="7"/>
  <c r="AZ26" i="7"/>
  <c r="AY26" i="7"/>
  <c r="AX26" i="7"/>
  <c r="AW26" i="7"/>
  <c r="AV26" i="7"/>
  <c r="AU26" i="7"/>
  <c r="AT26" i="7"/>
  <c r="AS26" i="7"/>
  <c r="AR26" i="7"/>
  <c r="AQ26" i="7"/>
  <c r="AP26" i="7"/>
  <c r="AO26" i="7"/>
  <c r="AN26" i="7"/>
  <c r="AM26" i="7"/>
  <c r="AL26" i="7"/>
  <c r="AK26" i="7"/>
  <c r="AJ26" i="7"/>
  <c r="AI26" i="7"/>
  <c r="AH26" i="7"/>
  <c r="AG26" i="7"/>
  <c r="AF26" i="7"/>
  <c r="AE26" i="7"/>
  <c r="AD26" i="7"/>
  <c r="AC26" i="7"/>
  <c r="AB26" i="7"/>
  <c r="AZ25" i="7"/>
  <c r="AY25" i="7"/>
  <c r="AX25" i="7"/>
  <c r="AW25" i="7"/>
  <c r="AV25" i="7"/>
  <c r="AU25" i="7"/>
  <c r="AT25" i="7"/>
  <c r="AS25" i="7"/>
  <c r="AR25" i="7"/>
  <c r="AQ25" i="7"/>
  <c r="AP25" i="7"/>
  <c r="AO25" i="7"/>
  <c r="AN25" i="7"/>
  <c r="AM25" i="7"/>
  <c r="AL25" i="7"/>
  <c r="AK25" i="7"/>
  <c r="AJ25" i="7"/>
  <c r="AI25" i="7"/>
  <c r="AH25" i="7"/>
  <c r="AG25" i="7"/>
  <c r="AF25" i="7"/>
  <c r="AE25" i="7"/>
  <c r="AD25" i="7"/>
  <c r="AC25" i="7"/>
  <c r="AB25" i="7"/>
  <c r="AZ24" i="7"/>
  <c r="AY24" i="7"/>
  <c r="AX24" i="7"/>
  <c r="AW24" i="7"/>
  <c r="AV24" i="7"/>
  <c r="AU24" i="7"/>
  <c r="AT24" i="7"/>
  <c r="AS24" i="7"/>
  <c r="AR24" i="7"/>
  <c r="AQ24" i="7"/>
  <c r="AP24" i="7"/>
  <c r="AO24" i="7"/>
  <c r="AN24" i="7"/>
  <c r="AM24" i="7"/>
  <c r="AL24" i="7"/>
  <c r="AK24" i="7"/>
  <c r="AJ24" i="7"/>
  <c r="AI24" i="7"/>
  <c r="AH24" i="7"/>
  <c r="AG24" i="7"/>
  <c r="AF24" i="7"/>
  <c r="AE24" i="7"/>
  <c r="AD24" i="7"/>
  <c r="AC24" i="7"/>
  <c r="AB24" i="7"/>
  <c r="AZ23" i="7"/>
  <c r="AY23" i="7"/>
  <c r="AX23" i="7"/>
  <c r="AW23" i="7"/>
  <c r="AV23" i="7"/>
  <c r="AU23" i="7"/>
  <c r="AT23" i="7"/>
  <c r="AS23" i="7"/>
  <c r="AR23" i="7"/>
  <c r="AQ23" i="7"/>
  <c r="AP23" i="7"/>
  <c r="AO23" i="7"/>
  <c r="AN23" i="7"/>
  <c r="AM23" i="7"/>
  <c r="AL23" i="7"/>
  <c r="AK23" i="7"/>
  <c r="AJ23" i="7"/>
  <c r="AI23" i="7"/>
  <c r="AH23" i="7"/>
  <c r="AG23" i="7"/>
  <c r="AF23" i="7"/>
  <c r="AE23" i="7"/>
  <c r="AD23" i="7"/>
  <c r="AC23" i="7"/>
  <c r="AB23" i="7"/>
  <c r="AZ22" i="7"/>
  <c r="AY22" i="7"/>
  <c r="AX22" i="7"/>
  <c r="AW22" i="7"/>
  <c r="AV22" i="7"/>
  <c r="AU22" i="7"/>
  <c r="AT22" i="7"/>
  <c r="AS22" i="7"/>
  <c r="AR22" i="7"/>
  <c r="AQ22" i="7"/>
  <c r="AP22" i="7"/>
  <c r="AO22" i="7"/>
  <c r="AN22" i="7"/>
  <c r="AM22" i="7"/>
  <c r="AL22" i="7"/>
  <c r="AK22" i="7"/>
  <c r="AJ22" i="7"/>
  <c r="AI22" i="7"/>
  <c r="AH22" i="7"/>
  <c r="AG22" i="7"/>
  <c r="AF22" i="7"/>
  <c r="AE22" i="7"/>
  <c r="AD22" i="7"/>
  <c r="AC22" i="7"/>
  <c r="AB22" i="7"/>
  <c r="AZ21" i="7"/>
  <c r="AY21" i="7"/>
  <c r="AX21" i="7"/>
  <c r="AW21" i="7"/>
  <c r="AV21" i="7"/>
  <c r="AU21" i="7"/>
  <c r="AT21" i="7"/>
  <c r="AS21" i="7"/>
  <c r="AR21" i="7"/>
  <c r="AQ21" i="7"/>
  <c r="AP21" i="7"/>
  <c r="AO21" i="7"/>
  <c r="AN21" i="7"/>
  <c r="AM21" i="7"/>
  <c r="AL21" i="7"/>
  <c r="AK21" i="7"/>
  <c r="AJ21" i="7"/>
  <c r="AI21" i="7"/>
  <c r="AH21" i="7"/>
  <c r="AG21" i="7"/>
  <c r="AF21" i="7"/>
  <c r="AE21" i="7"/>
  <c r="AD21" i="7"/>
  <c r="AC21" i="7"/>
  <c r="AB21" i="7"/>
  <c r="AZ20" i="7"/>
  <c r="AY20" i="7"/>
  <c r="AX20" i="7"/>
  <c r="AW20" i="7"/>
  <c r="AV20" i="7"/>
  <c r="AU20" i="7"/>
  <c r="AT20" i="7"/>
  <c r="AS20" i="7"/>
  <c r="AR20" i="7"/>
  <c r="AQ20" i="7"/>
  <c r="AP20" i="7"/>
  <c r="AO20" i="7"/>
  <c r="AN20" i="7"/>
  <c r="AM20" i="7"/>
  <c r="AL20" i="7"/>
  <c r="AK20" i="7"/>
  <c r="AJ20" i="7"/>
  <c r="AI20" i="7"/>
  <c r="AH20" i="7"/>
  <c r="AG20" i="7"/>
  <c r="AF20" i="7"/>
  <c r="AE20" i="7"/>
  <c r="AD20" i="7"/>
  <c r="AC20" i="7"/>
  <c r="AB20" i="7"/>
  <c r="AZ19" i="7"/>
  <c r="AY19" i="7"/>
  <c r="AX19" i="7"/>
  <c r="AW19" i="7"/>
  <c r="AV19" i="7"/>
  <c r="AU19" i="7"/>
  <c r="AT19" i="7"/>
  <c r="AS19" i="7"/>
  <c r="AR19" i="7"/>
  <c r="AQ19" i="7"/>
  <c r="AP19" i="7"/>
  <c r="AO19" i="7"/>
  <c r="AN19" i="7"/>
  <c r="AM19" i="7"/>
  <c r="AL19" i="7"/>
  <c r="AK19" i="7"/>
  <c r="AJ19" i="7"/>
  <c r="AI19" i="7"/>
  <c r="AH19" i="7"/>
  <c r="AG19" i="7"/>
  <c r="AF19" i="7"/>
  <c r="AE19" i="7"/>
  <c r="AD19" i="7"/>
  <c r="AC19" i="7"/>
  <c r="AB19" i="7"/>
  <c r="AZ18" i="7"/>
  <c r="AY18" i="7"/>
  <c r="AX18" i="7"/>
  <c r="AW18" i="7"/>
  <c r="AV18" i="7"/>
  <c r="AU18" i="7"/>
  <c r="AT18" i="7"/>
  <c r="AS18" i="7"/>
  <c r="AR18" i="7"/>
  <c r="AQ18" i="7"/>
  <c r="AP18" i="7"/>
  <c r="AO18" i="7"/>
  <c r="AN18" i="7"/>
  <c r="AM18" i="7"/>
  <c r="AL18" i="7"/>
  <c r="AK18" i="7"/>
  <c r="AJ18" i="7"/>
  <c r="AI18" i="7"/>
  <c r="AH18" i="7"/>
  <c r="AG18" i="7"/>
  <c r="AF18" i="7"/>
  <c r="AE18" i="7"/>
  <c r="AD18" i="7"/>
  <c r="AC18" i="7"/>
  <c r="AB18" i="7"/>
  <c r="AZ17" i="7"/>
  <c r="AY17" i="7"/>
  <c r="AX17" i="7"/>
  <c r="AW17" i="7"/>
  <c r="AV17" i="7"/>
  <c r="AU17" i="7"/>
  <c r="AT17" i="7"/>
  <c r="AS17" i="7"/>
  <c r="AR17" i="7"/>
  <c r="AQ17" i="7"/>
  <c r="AP17" i="7"/>
  <c r="AO17" i="7"/>
  <c r="AN17" i="7"/>
  <c r="AM17" i="7"/>
  <c r="AL17" i="7"/>
  <c r="AK17" i="7"/>
  <c r="AJ17" i="7"/>
  <c r="AI17" i="7"/>
  <c r="AH17" i="7"/>
  <c r="AG17" i="7"/>
  <c r="AF17" i="7"/>
  <c r="AE17" i="7"/>
  <c r="AD17" i="7"/>
  <c r="AC17" i="7"/>
  <c r="AB17" i="7"/>
  <c r="AZ16" i="7"/>
  <c r="AY16" i="7"/>
  <c r="AX16" i="7"/>
  <c r="AW16" i="7"/>
  <c r="AV16" i="7"/>
  <c r="AU16" i="7"/>
  <c r="AT16" i="7"/>
  <c r="AS16" i="7"/>
  <c r="AR16" i="7"/>
  <c r="AQ16" i="7"/>
  <c r="AP16" i="7"/>
  <c r="AO16" i="7"/>
  <c r="AN16" i="7"/>
  <c r="AM16" i="7"/>
  <c r="AL16" i="7"/>
  <c r="AK16" i="7"/>
  <c r="AJ16" i="7"/>
  <c r="AI16" i="7"/>
  <c r="AH16" i="7"/>
  <c r="AG16" i="7"/>
  <c r="AF16" i="7"/>
  <c r="AE16" i="7"/>
  <c r="AD16" i="7"/>
  <c r="AC16" i="7"/>
  <c r="AB16" i="7"/>
  <c r="AZ15" i="7"/>
  <c r="AY15" i="7"/>
  <c r="AX15" i="7"/>
  <c r="AW15" i="7"/>
  <c r="AV15" i="7"/>
  <c r="AU15" i="7"/>
  <c r="AT15" i="7"/>
  <c r="AS15" i="7"/>
  <c r="AR15" i="7"/>
  <c r="AQ15" i="7"/>
  <c r="AP15" i="7"/>
  <c r="AO15" i="7"/>
  <c r="AN15" i="7"/>
  <c r="AM15" i="7"/>
  <c r="AL15" i="7"/>
  <c r="AK15" i="7"/>
  <c r="AJ15" i="7"/>
  <c r="AI15" i="7"/>
  <c r="AH15" i="7"/>
  <c r="AG15" i="7"/>
  <c r="AF15" i="7"/>
  <c r="AE15" i="7"/>
  <c r="AD15" i="7"/>
  <c r="AC15" i="7"/>
  <c r="AB15" i="7"/>
  <c r="AZ14" i="7"/>
  <c r="AY14" i="7"/>
  <c r="AX14" i="7"/>
  <c r="AW14" i="7"/>
  <c r="AV14" i="7"/>
  <c r="AU14" i="7"/>
  <c r="AT14" i="7"/>
  <c r="AS14" i="7"/>
  <c r="AR14" i="7"/>
  <c r="AQ14" i="7"/>
  <c r="AP14" i="7"/>
  <c r="AO14" i="7"/>
  <c r="AN14" i="7"/>
  <c r="AM14" i="7"/>
  <c r="AL14" i="7"/>
  <c r="AK14" i="7"/>
  <c r="AJ14" i="7"/>
  <c r="AI14" i="7"/>
  <c r="AH14" i="7"/>
  <c r="AG14" i="7"/>
  <c r="AF14" i="7"/>
  <c r="AE14" i="7"/>
  <c r="AD14" i="7"/>
  <c r="AC14" i="7"/>
  <c r="AB14" i="7"/>
  <c r="AZ13" i="7"/>
  <c r="AY13" i="7"/>
  <c r="AX13" i="7"/>
  <c r="AW13" i="7"/>
  <c r="AV13" i="7"/>
  <c r="AU13" i="7"/>
  <c r="AT13" i="7"/>
  <c r="AS13" i="7"/>
  <c r="AR13" i="7"/>
  <c r="AQ13" i="7"/>
  <c r="AP13" i="7"/>
  <c r="AO13" i="7"/>
  <c r="AN13" i="7"/>
  <c r="AM13" i="7"/>
  <c r="AL13" i="7"/>
  <c r="AK13" i="7"/>
  <c r="AJ13" i="7"/>
  <c r="AI13" i="7"/>
  <c r="AH13" i="7"/>
  <c r="AG13" i="7"/>
  <c r="AF13" i="7"/>
  <c r="AE13" i="7"/>
  <c r="AD13" i="7"/>
  <c r="AC13" i="7"/>
  <c r="AB13" i="7"/>
  <c r="AZ12" i="7"/>
  <c r="AY12" i="7"/>
  <c r="AX12" i="7"/>
  <c r="AW12" i="7"/>
  <c r="AV12" i="7"/>
  <c r="AU12" i="7"/>
  <c r="AT12" i="7"/>
  <c r="AS12" i="7"/>
  <c r="AR12" i="7"/>
  <c r="AQ12" i="7"/>
  <c r="AP12" i="7"/>
  <c r="AO12" i="7"/>
  <c r="AN12" i="7"/>
  <c r="AM12" i="7"/>
  <c r="AL12" i="7"/>
  <c r="AK12" i="7"/>
  <c r="AJ12" i="7"/>
  <c r="AI12" i="7"/>
  <c r="AH12" i="7"/>
  <c r="AG12" i="7"/>
  <c r="AF12" i="7"/>
  <c r="AE12" i="7"/>
  <c r="AD12" i="7"/>
  <c r="AC12" i="7"/>
  <c r="AB12" i="7"/>
  <c r="AZ11" i="7"/>
  <c r="AY11" i="7"/>
  <c r="AX11" i="7"/>
  <c r="AW11" i="7"/>
  <c r="AV11" i="7"/>
  <c r="AU11" i="7"/>
  <c r="AT11" i="7"/>
  <c r="AS11" i="7"/>
  <c r="AR11" i="7"/>
  <c r="AQ11" i="7"/>
  <c r="AP11" i="7"/>
  <c r="AO11" i="7"/>
  <c r="AN11" i="7"/>
  <c r="AM11" i="7"/>
  <c r="AL11" i="7"/>
  <c r="AK11" i="7"/>
  <c r="AJ11" i="7"/>
  <c r="AI11" i="7"/>
  <c r="AH11" i="7"/>
  <c r="AG11" i="7"/>
  <c r="AF11" i="7"/>
  <c r="AE11" i="7"/>
  <c r="AD11" i="7"/>
  <c r="AC11" i="7"/>
  <c r="AB11" i="7"/>
  <c r="AZ10" i="7"/>
  <c r="AY10" i="7"/>
  <c r="AX10" i="7"/>
  <c r="AW10" i="7"/>
  <c r="AV10" i="7"/>
  <c r="AU10" i="7"/>
  <c r="AT10" i="7"/>
  <c r="AS10" i="7"/>
  <c r="AR10" i="7"/>
  <c r="AQ10" i="7"/>
  <c r="AP10" i="7"/>
  <c r="AO10" i="7"/>
  <c r="AN10" i="7"/>
  <c r="AM10" i="7"/>
  <c r="AL10" i="7"/>
  <c r="AK10" i="7"/>
  <c r="AJ10" i="7"/>
  <c r="AI10" i="7"/>
  <c r="AH10" i="7"/>
  <c r="AG10" i="7"/>
  <c r="AF10" i="7"/>
  <c r="AE10" i="7"/>
  <c r="AD10" i="7"/>
  <c r="AC10" i="7"/>
  <c r="AB10" i="7"/>
  <c r="AZ9" i="7"/>
  <c r="AY9" i="7"/>
  <c r="AX9" i="7"/>
  <c r="AW9" i="7"/>
  <c r="AV9" i="7"/>
  <c r="AU9" i="7"/>
  <c r="AT9" i="7"/>
  <c r="AS9" i="7"/>
  <c r="AR9" i="7"/>
  <c r="AQ9" i="7"/>
  <c r="AP9" i="7"/>
  <c r="AO9" i="7"/>
  <c r="AN9" i="7"/>
  <c r="AM9" i="7"/>
  <c r="AL9" i="7"/>
  <c r="AK9" i="7"/>
  <c r="AJ9" i="7"/>
  <c r="AI9" i="7"/>
  <c r="AH9" i="7"/>
  <c r="AG9" i="7"/>
  <c r="AF9" i="7"/>
  <c r="AE9" i="7"/>
  <c r="AD9" i="7"/>
  <c r="AC9" i="7"/>
  <c r="AB9" i="7"/>
  <c r="AZ8" i="7"/>
  <c r="AY8" i="7"/>
  <c r="AX8" i="7"/>
  <c r="AW8" i="7"/>
  <c r="AV8" i="7"/>
  <c r="AU8" i="7"/>
  <c r="AT8" i="7"/>
  <c r="AS8" i="7"/>
  <c r="AR8" i="7"/>
  <c r="AQ8" i="7"/>
  <c r="AP8" i="7"/>
  <c r="AO8" i="7"/>
  <c r="AN8" i="7"/>
  <c r="AM8" i="7"/>
  <c r="AL8" i="7"/>
  <c r="AK8" i="7"/>
  <c r="AJ8" i="7"/>
  <c r="AI8" i="7"/>
  <c r="AH8" i="7"/>
  <c r="AG8" i="7"/>
  <c r="AF8" i="7"/>
  <c r="AE8" i="7"/>
  <c r="AD8" i="7"/>
  <c r="AC8" i="7"/>
  <c r="AB8" i="7"/>
  <c r="AZ7" i="7"/>
  <c r="AY7" i="7"/>
  <c r="AX7" i="7"/>
  <c r="AW7" i="7"/>
  <c r="AV7" i="7"/>
  <c r="AU7" i="7"/>
  <c r="AT7" i="7"/>
  <c r="AS7" i="7"/>
  <c r="AR7" i="7"/>
  <c r="AQ7" i="7"/>
  <c r="AP7" i="7"/>
  <c r="AO7" i="7"/>
  <c r="AN7" i="7"/>
  <c r="AM7" i="7"/>
  <c r="AL7" i="7"/>
  <c r="AK7" i="7"/>
  <c r="AJ7" i="7"/>
  <c r="AI7" i="7"/>
  <c r="AH7" i="7"/>
  <c r="AG7" i="7"/>
  <c r="AF7" i="7"/>
  <c r="AE7" i="7"/>
  <c r="AD7" i="7"/>
  <c r="AC7" i="7"/>
  <c r="AB7" i="7"/>
  <c r="AZ6" i="7"/>
  <c r="AY6" i="7"/>
  <c r="AX6" i="7"/>
  <c r="AW6" i="7"/>
  <c r="AV6" i="7"/>
  <c r="AU6" i="7"/>
  <c r="AT6" i="7"/>
  <c r="AS6" i="7"/>
  <c r="AR6" i="7"/>
  <c r="AQ6" i="7"/>
  <c r="AP6" i="7"/>
  <c r="AO6" i="7"/>
  <c r="AN6" i="7"/>
  <c r="AM6" i="7"/>
  <c r="AL6" i="7"/>
  <c r="AK6" i="7"/>
  <c r="AJ6" i="7"/>
  <c r="AI6" i="7"/>
  <c r="AH6" i="7"/>
  <c r="AG6" i="7"/>
  <c r="AF6" i="7"/>
  <c r="AE6" i="7"/>
  <c r="AD6" i="7"/>
  <c r="AC6" i="7"/>
  <c r="AB6" i="7"/>
  <c r="AZ5" i="7"/>
  <c r="AY5" i="7"/>
  <c r="AX5" i="7"/>
  <c r="AW5" i="7"/>
  <c r="AV5" i="7"/>
  <c r="AU5" i="7"/>
  <c r="AT5" i="7"/>
  <c r="AS5" i="7"/>
  <c r="AR5" i="7"/>
  <c r="AQ5" i="7"/>
  <c r="AP5" i="7"/>
  <c r="AO5" i="7"/>
  <c r="AN5" i="7"/>
  <c r="AM5" i="7"/>
  <c r="AL5" i="7"/>
  <c r="AK5" i="7"/>
  <c r="AJ5" i="7"/>
  <c r="AI5" i="7"/>
  <c r="AH5" i="7"/>
  <c r="AG5" i="7"/>
  <c r="AF5" i="7"/>
  <c r="AE5" i="7"/>
  <c r="AD5" i="7"/>
  <c r="AC5" i="7"/>
  <c r="AB5" i="7"/>
  <c r="AZ4" i="7"/>
  <c r="AZ31" i="7" s="1"/>
  <c r="AY4" i="7"/>
  <c r="AY31" i="7" s="1"/>
  <c r="AX4" i="7"/>
  <c r="AX31" i="7" s="1"/>
  <c r="AW4" i="7"/>
  <c r="AW31" i="7" s="1"/>
  <c r="AV4" i="7"/>
  <c r="AV31" i="7" s="1"/>
  <c r="AU4" i="7"/>
  <c r="AU31" i="7" s="1"/>
  <c r="AT4" i="7"/>
  <c r="AT31" i="7" s="1"/>
  <c r="AS4" i="7"/>
  <c r="AS31" i="7" s="1"/>
  <c r="AR4" i="7"/>
  <c r="AR31" i="7" s="1"/>
  <c r="AQ4" i="7"/>
  <c r="AQ31" i="7" s="1"/>
  <c r="AP4" i="7"/>
  <c r="AP31" i="7" s="1"/>
  <c r="AO4" i="7"/>
  <c r="AO31" i="7" s="1"/>
  <c r="AN4" i="7"/>
  <c r="AN31" i="7" s="1"/>
  <c r="AM4" i="7"/>
  <c r="AM31" i="7" s="1"/>
  <c r="AL4" i="7"/>
  <c r="AL31" i="7" s="1"/>
  <c r="AK4" i="7"/>
  <c r="AK31" i="7" s="1"/>
  <c r="AJ4" i="7"/>
  <c r="AJ31" i="7" s="1"/>
  <c r="AI4" i="7"/>
  <c r="AI31" i="7" s="1"/>
  <c r="AH4" i="7"/>
  <c r="AH31" i="7" s="1"/>
  <c r="AG4" i="7"/>
  <c r="AG31" i="7" s="1"/>
  <c r="AF4" i="7"/>
  <c r="AF31" i="7" s="1"/>
  <c r="AE4" i="7"/>
  <c r="AE31" i="7" s="1"/>
  <c r="AD4" i="7"/>
  <c r="AD31" i="7" s="1"/>
  <c r="AC4" i="7"/>
  <c r="AC31" i="7" s="1"/>
  <c r="AB4" i="7"/>
  <c r="AZ30" i="6"/>
  <c r="AY30" i="6"/>
  <c r="AX30" i="6"/>
  <c r="AW30" i="6"/>
  <c r="AV30" i="6"/>
  <c r="AU30" i="6"/>
  <c r="AT30" i="6"/>
  <c r="AS30" i="6"/>
  <c r="AR30" i="6"/>
  <c r="AQ30" i="6"/>
  <c r="AP30" i="6"/>
  <c r="AO30" i="6"/>
  <c r="AN30" i="6"/>
  <c r="AM30" i="6"/>
  <c r="AL30" i="6"/>
  <c r="AK30" i="6"/>
  <c r="AJ30" i="6"/>
  <c r="AI30" i="6"/>
  <c r="AH30" i="6"/>
  <c r="AG30" i="6"/>
  <c r="AF30" i="6"/>
  <c r="AE30" i="6"/>
  <c r="AD30" i="6"/>
  <c r="AC30" i="6"/>
  <c r="AB30" i="6"/>
  <c r="AZ29" i="6"/>
  <c r="AY29" i="6"/>
  <c r="AX29" i="6"/>
  <c r="AW29" i="6"/>
  <c r="AV29" i="6"/>
  <c r="AU29" i="6"/>
  <c r="AT29" i="6"/>
  <c r="AS29" i="6"/>
  <c r="AR29" i="6"/>
  <c r="AQ29" i="6"/>
  <c r="AP29" i="6"/>
  <c r="AO29" i="6"/>
  <c r="AN29" i="6"/>
  <c r="AM29" i="6"/>
  <c r="AL29" i="6"/>
  <c r="AK29" i="6"/>
  <c r="AJ29" i="6"/>
  <c r="AI29" i="6"/>
  <c r="AH29" i="6"/>
  <c r="AG29" i="6"/>
  <c r="AF29" i="6"/>
  <c r="AE29" i="6"/>
  <c r="AD29" i="6"/>
  <c r="AC29" i="6"/>
  <c r="AB29" i="6"/>
  <c r="AZ28" i="6"/>
  <c r="AY28" i="6"/>
  <c r="AX28" i="6"/>
  <c r="AW28" i="6"/>
  <c r="AV28" i="6"/>
  <c r="AU28" i="6"/>
  <c r="AT28" i="6"/>
  <c r="AS28" i="6"/>
  <c r="AR28" i="6"/>
  <c r="AQ28" i="6"/>
  <c r="AP28" i="6"/>
  <c r="AO28" i="6"/>
  <c r="AN28" i="6"/>
  <c r="AM28" i="6"/>
  <c r="AL28" i="6"/>
  <c r="AK28" i="6"/>
  <c r="AJ28" i="6"/>
  <c r="AI28" i="6"/>
  <c r="AH28" i="6"/>
  <c r="AG28" i="6"/>
  <c r="AF28" i="6"/>
  <c r="AE28" i="6"/>
  <c r="AD28" i="6"/>
  <c r="AC28" i="6"/>
  <c r="AB28" i="6"/>
  <c r="AZ27" i="6"/>
  <c r="AY27" i="6"/>
  <c r="AX27" i="6"/>
  <c r="AW27" i="6"/>
  <c r="AV27" i="6"/>
  <c r="AU27" i="6"/>
  <c r="AT27" i="6"/>
  <c r="AS27" i="6"/>
  <c r="AR27" i="6"/>
  <c r="AQ27" i="6"/>
  <c r="AP27" i="6"/>
  <c r="AO27" i="6"/>
  <c r="AN27" i="6"/>
  <c r="AM27" i="6"/>
  <c r="AL27" i="6"/>
  <c r="AK27" i="6"/>
  <c r="AJ27" i="6"/>
  <c r="AI27" i="6"/>
  <c r="AH27" i="6"/>
  <c r="AG27" i="6"/>
  <c r="AF27" i="6"/>
  <c r="AE27" i="6"/>
  <c r="AD27" i="6"/>
  <c r="AC27" i="6"/>
  <c r="AB27" i="6"/>
  <c r="AZ26" i="6"/>
  <c r="AY26" i="6"/>
  <c r="AX26" i="6"/>
  <c r="AW26" i="6"/>
  <c r="AV26" i="6"/>
  <c r="AU26" i="6"/>
  <c r="AT26" i="6"/>
  <c r="AS26" i="6"/>
  <c r="AR26" i="6"/>
  <c r="AQ26" i="6"/>
  <c r="AP26" i="6"/>
  <c r="AO26" i="6"/>
  <c r="AN26" i="6"/>
  <c r="AM26" i="6"/>
  <c r="AL26" i="6"/>
  <c r="AK26" i="6"/>
  <c r="AJ26" i="6"/>
  <c r="AI26" i="6"/>
  <c r="AH26" i="6"/>
  <c r="AG26" i="6"/>
  <c r="AF26" i="6"/>
  <c r="AE26" i="6"/>
  <c r="AD26" i="6"/>
  <c r="AC26" i="6"/>
  <c r="AB26" i="6"/>
  <c r="AZ25" i="6"/>
  <c r="AY25" i="6"/>
  <c r="AX25" i="6"/>
  <c r="AW25" i="6"/>
  <c r="AV25" i="6"/>
  <c r="AU25" i="6"/>
  <c r="AT25" i="6"/>
  <c r="AS25" i="6"/>
  <c r="AR25" i="6"/>
  <c r="AQ25" i="6"/>
  <c r="AP25" i="6"/>
  <c r="AO25" i="6"/>
  <c r="AN25" i="6"/>
  <c r="AM25" i="6"/>
  <c r="AL25" i="6"/>
  <c r="AK25" i="6"/>
  <c r="AJ25" i="6"/>
  <c r="AI25" i="6"/>
  <c r="AH25" i="6"/>
  <c r="AG25" i="6"/>
  <c r="AF25" i="6"/>
  <c r="AE25" i="6"/>
  <c r="AD25" i="6"/>
  <c r="AC25" i="6"/>
  <c r="AB25" i="6"/>
  <c r="AZ24" i="6"/>
  <c r="AY24" i="6"/>
  <c r="AX24" i="6"/>
  <c r="AW24" i="6"/>
  <c r="AV24" i="6"/>
  <c r="AU24" i="6"/>
  <c r="AT24" i="6"/>
  <c r="AS24" i="6"/>
  <c r="AR24" i="6"/>
  <c r="AQ24" i="6"/>
  <c r="AP24" i="6"/>
  <c r="AO24" i="6"/>
  <c r="AN24" i="6"/>
  <c r="AM24" i="6"/>
  <c r="AL24" i="6"/>
  <c r="AK24" i="6"/>
  <c r="AJ24" i="6"/>
  <c r="AI24" i="6"/>
  <c r="AH24" i="6"/>
  <c r="AG24" i="6"/>
  <c r="AF24" i="6"/>
  <c r="AE24" i="6"/>
  <c r="AD24" i="6"/>
  <c r="AC24" i="6"/>
  <c r="AB24" i="6"/>
  <c r="AZ23" i="6"/>
  <c r="AY23" i="6"/>
  <c r="AX23" i="6"/>
  <c r="AW23" i="6"/>
  <c r="AV23" i="6"/>
  <c r="AU23" i="6"/>
  <c r="AT23" i="6"/>
  <c r="AS23" i="6"/>
  <c r="AR23" i="6"/>
  <c r="AQ23" i="6"/>
  <c r="AP23" i="6"/>
  <c r="AO23" i="6"/>
  <c r="AN23" i="6"/>
  <c r="AM23" i="6"/>
  <c r="AL23" i="6"/>
  <c r="AK23" i="6"/>
  <c r="AJ23" i="6"/>
  <c r="AI23" i="6"/>
  <c r="AH23" i="6"/>
  <c r="AG23" i="6"/>
  <c r="AF23" i="6"/>
  <c r="AE23" i="6"/>
  <c r="AD23" i="6"/>
  <c r="AC23" i="6"/>
  <c r="AB23" i="6"/>
  <c r="AZ22" i="6"/>
  <c r="AY22" i="6"/>
  <c r="AX22" i="6"/>
  <c r="AW22" i="6"/>
  <c r="AV22" i="6"/>
  <c r="AU22" i="6"/>
  <c r="AT22" i="6"/>
  <c r="AS22" i="6"/>
  <c r="AR22" i="6"/>
  <c r="AQ22" i="6"/>
  <c r="AP22" i="6"/>
  <c r="AO22" i="6"/>
  <c r="AN22" i="6"/>
  <c r="AM22" i="6"/>
  <c r="AL22" i="6"/>
  <c r="AK22" i="6"/>
  <c r="AJ22" i="6"/>
  <c r="AI22" i="6"/>
  <c r="AH22" i="6"/>
  <c r="AG22" i="6"/>
  <c r="AF22" i="6"/>
  <c r="AE22" i="6"/>
  <c r="AD22" i="6"/>
  <c r="AC22" i="6"/>
  <c r="AB22" i="6"/>
  <c r="AZ21" i="6"/>
  <c r="AY21" i="6"/>
  <c r="AX21" i="6"/>
  <c r="AW21" i="6"/>
  <c r="AV21" i="6"/>
  <c r="AU21" i="6"/>
  <c r="AT21" i="6"/>
  <c r="AS21" i="6"/>
  <c r="AR21" i="6"/>
  <c r="AQ21" i="6"/>
  <c r="AP21" i="6"/>
  <c r="AO21" i="6"/>
  <c r="AN21" i="6"/>
  <c r="AM21" i="6"/>
  <c r="AL21" i="6"/>
  <c r="AK21" i="6"/>
  <c r="AJ21" i="6"/>
  <c r="AI21" i="6"/>
  <c r="AH21" i="6"/>
  <c r="AG21" i="6"/>
  <c r="AF21" i="6"/>
  <c r="AE21" i="6"/>
  <c r="AD21" i="6"/>
  <c r="AC21" i="6"/>
  <c r="AB21" i="6"/>
  <c r="AZ20" i="6"/>
  <c r="AY20" i="6"/>
  <c r="AX20" i="6"/>
  <c r="AW20" i="6"/>
  <c r="AV20" i="6"/>
  <c r="AU20" i="6"/>
  <c r="AT20" i="6"/>
  <c r="AS20" i="6"/>
  <c r="AR20" i="6"/>
  <c r="AQ20" i="6"/>
  <c r="AP20" i="6"/>
  <c r="AO20" i="6"/>
  <c r="AN20" i="6"/>
  <c r="AM20" i="6"/>
  <c r="AL20" i="6"/>
  <c r="AK20" i="6"/>
  <c r="AJ20" i="6"/>
  <c r="AI20" i="6"/>
  <c r="AH20" i="6"/>
  <c r="AG20" i="6"/>
  <c r="AF20" i="6"/>
  <c r="AE20" i="6"/>
  <c r="AD20" i="6"/>
  <c r="AC20" i="6"/>
  <c r="AB20" i="6"/>
  <c r="AZ19" i="6"/>
  <c r="AY19" i="6"/>
  <c r="AX19" i="6"/>
  <c r="AW19" i="6"/>
  <c r="AV19" i="6"/>
  <c r="AU19" i="6"/>
  <c r="AT19" i="6"/>
  <c r="AS19" i="6"/>
  <c r="AR19" i="6"/>
  <c r="AQ19" i="6"/>
  <c r="AP19" i="6"/>
  <c r="AO19" i="6"/>
  <c r="AN19" i="6"/>
  <c r="AM19" i="6"/>
  <c r="AL19" i="6"/>
  <c r="AK19" i="6"/>
  <c r="AJ19" i="6"/>
  <c r="AI19" i="6"/>
  <c r="AH19" i="6"/>
  <c r="AG19" i="6"/>
  <c r="AF19" i="6"/>
  <c r="AE19" i="6"/>
  <c r="AD19" i="6"/>
  <c r="AC19" i="6"/>
  <c r="AB19" i="6"/>
  <c r="AZ18" i="6"/>
  <c r="AY18" i="6"/>
  <c r="AX18" i="6"/>
  <c r="AW18" i="6"/>
  <c r="AV18" i="6"/>
  <c r="AU18" i="6"/>
  <c r="AT18" i="6"/>
  <c r="AS18" i="6"/>
  <c r="AR18" i="6"/>
  <c r="AQ18" i="6"/>
  <c r="AP18" i="6"/>
  <c r="AO18" i="6"/>
  <c r="AN18" i="6"/>
  <c r="AM18" i="6"/>
  <c r="AL18" i="6"/>
  <c r="AK18" i="6"/>
  <c r="AJ18" i="6"/>
  <c r="AI18" i="6"/>
  <c r="AH18" i="6"/>
  <c r="AG18" i="6"/>
  <c r="AF18" i="6"/>
  <c r="AE18" i="6"/>
  <c r="AD18" i="6"/>
  <c r="AC18" i="6"/>
  <c r="AB18" i="6"/>
  <c r="AZ17" i="6"/>
  <c r="AY17" i="6"/>
  <c r="AX17" i="6"/>
  <c r="AW17" i="6"/>
  <c r="AV17" i="6"/>
  <c r="AU17" i="6"/>
  <c r="AT17" i="6"/>
  <c r="AS17" i="6"/>
  <c r="AR17" i="6"/>
  <c r="AQ17" i="6"/>
  <c r="AP17" i="6"/>
  <c r="AO17" i="6"/>
  <c r="AN17" i="6"/>
  <c r="AM17" i="6"/>
  <c r="AL17" i="6"/>
  <c r="AK17" i="6"/>
  <c r="AJ17" i="6"/>
  <c r="AI17" i="6"/>
  <c r="AH17" i="6"/>
  <c r="AG17" i="6"/>
  <c r="AF17" i="6"/>
  <c r="AE17" i="6"/>
  <c r="AD17" i="6"/>
  <c r="AC17" i="6"/>
  <c r="AB17" i="6"/>
  <c r="AZ16" i="6"/>
  <c r="AY16" i="6"/>
  <c r="AX16" i="6"/>
  <c r="AW16" i="6"/>
  <c r="AV16" i="6"/>
  <c r="AU16" i="6"/>
  <c r="AT16" i="6"/>
  <c r="AS16" i="6"/>
  <c r="AR16" i="6"/>
  <c r="AQ16" i="6"/>
  <c r="AP16" i="6"/>
  <c r="AO16" i="6"/>
  <c r="AN16" i="6"/>
  <c r="AM16" i="6"/>
  <c r="AL16" i="6"/>
  <c r="AK16" i="6"/>
  <c r="AJ16" i="6"/>
  <c r="AI16" i="6"/>
  <c r="AH16" i="6"/>
  <c r="AG16" i="6"/>
  <c r="AF16" i="6"/>
  <c r="AE16" i="6"/>
  <c r="AD16" i="6"/>
  <c r="AC16" i="6"/>
  <c r="AB16" i="6"/>
  <c r="AZ15" i="6"/>
  <c r="AY15" i="6"/>
  <c r="AX15" i="6"/>
  <c r="AW15" i="6"/>
  <c r="AV15" i="6"/>
  <c r="AU15" i="6"/>
  <c r="AT15" i="6"/>
  <c r="AS15" i="6"/>
  <c r="AR15" i="6"/>
  <c r="AQ15" i="6"/>
  <c r="AP15" i="6"/>
  <c r="AO15" i="6"/>
  <c r="AN15" i="6"/>
  <c r="AM15" i="6"/>
  <c r="AL15" i="6"/>
  <c r="AK15" i="6"/>
  <c r="AJ15" i="6"/>
  <c r="AI15" i="6"/>
  <c r="AH15" i="6"/>
  <c r="AG15" i="6"/>
  <c r="AF15" i="6"/>
  <c r="AE15" i="6"/>
  <c r="AD15" i="6"/>
  <c r="AC15" i="6"/>
  <c r="AB15" i="6"/>
  <c r="AZ14" i="6"/>
  <c r="AY14" i="6"/>
  <c r="AX14" i="6"/>
  <c r="AW14" i="6"/>
  <c r="AV14" i="6"/>
  <c r="AU14" i="6"/>
  <c r="AT14" i="6"/>
  <c r="AS14" i="6"/>
  <c r="AR14" i="6"/>
  <c r="AQ14" i="6"/>
  <c r="AP14" i="6"/>
  <c r="AO14" i="6"/>
  <c r="AN14" i="6"/>
  <c r="AM14" i="6"/>
  <c r="AL14" i="6"/>
  <c r="AK14" i="6"/>
  <c r="AJ14" i="6"/>
  <c r="AI14" i="6"/>
  <c r="AH14" i="6"/>
  <c r="AG14" i="6"/>
  <c r="AF14" i="6"/>
  <c r="AE14" i="6"/>
  <c r="AD14" i="6"/>
  <c r="AC14" i="6"/>
  <c r="AB14" i="6"/>
  <c r="AZ13" i="6"/>
  <c r="AY13" i="6"/>
  <c r="AX13" i="6"/>
  <c r="AW13" i="6"/>
  <c r="AV13" i="6"/>
  <c r="AU13" i="6"/>
  <c r="AT13" i="6"/>
  <c r="AS13" i="6"/>
  <c r="AR13" i="6"/>
  <c r="AQ13" i="6"/>
  <c r="AP13" i="6"/>
  <c r="AO13" i="6"/>
  <c r="AN13" i="6"/>
  <c r="AM13" i="6"/>
  <c r="AL13" i="6"/>
  <c r="AK13" i="6"/>
  <c r="AJ13" i="6"/>
  <c r="AI13" i="6"/>
  <c r="AH13" i="6"/>
  <c r="AG13" i="6"/>
  <c r="AF13" i="6"/>
  <c r="AE13" i="6"/>
  <c r="AD13" i="6"/>
  <c r="AC13" i="6"/>
  <c r="AB13" i="6"/>
  <c r="AZ12" i="6"/>
  <c r="AY12" i="6"/>
  <c r="AX12" i="6"/>
  <c r="AW12" i="6"/>
  <c r="AV12" i="6"/>
  <c r="AU12" i="6"/>
  <c r="AT12" i="6"/>
  <c r="AS12" i="6"/>
  <c r="AR12" i="6"/>
  <c r="AQ12" i="6"/>
  <c r="AP12" i="6"/>
  <c r="AO12" i="6"/>
  <c r="AN12" i="6"/>
  <c r="AM12" i="6"/>
  <c r="AL12" i="6"/>
  <c r="AK12" i="6"/>
  <c r="AJ12" i="6"/>
  <c r="AI12" i="6"/>
  <c r="AH12" i="6"/>
  <c r="AG12" i="6"/>
  <c r="AF12" i="6"/>
  <c r="AE12" i="6"/>
  <c r="AD12" i="6"/>
  <c r="AC12" i="6"/>
  <c r="AB12" i="6"/>
  <c r="AZ11" i="6"/>
  <c r="AY11" i="6"/>
  <c r="AX11" i="6"/>
  <c r="AW11" i="6"/>
  <c r="AV11" i="6"/>
  <c r="AU11" i="6"/>
  <c r="AT11" i="6"/>
  <c r="AS11" i="6"/>
  <c r="AR11" i="6"/>
  <c r="AQ11" i="6"/>
  <c r="AP11" i="6"/>
  <c r="AO11" i="6"/>
  <c r="AN11" i="6"/>
  <c r="AM11" i="6"/>
  <c r="AL11" i="6"/>
  <c r="AK11" i="6"/>
  <c r="AJ11" i="6"/>
  <c r="AI11" i="6"/>
  <c r="AH11" i="6"/>
  <c r="AG11" i="6"/>
  <c r="AF11" i="6"/>
  <c r="AE11" i="6"/>
  <c r="AD11" i="6"/>
  <c r="AC11" i="6"/>
  <c r="AB11" i="6"/>
  <c r="AZ10" i="6"/>
  <c r="AY10" i="6"/>
  <c r="AX10" i="6"/>
  <c r="AW10" i="6"/>
  <c r="AV10" i="6"/>
  <c r="AU10" i="6"/>
  <c r="AT10" i="6"/>
  <c r="AS10" i="6"/>
  <c r="AR10" i="6"/>
  <c r="AQ10" i="6"/>
  <c r="AP10" i="6"/>
  <c r="AO10" i="6"/>
  <c r="AN10" i="6"/>
  <c r="AM10" i="6"/>
  <c r="AL10" i="6"/>
  <c r="AK10" i="6"/>
  <c r="AJ10" i="6"/>
  <c r="AI10" i="6"/>
  <c r="AH10" i="6"/>
  <c r="AG10" i="6"/>
  <c r="AF10" i="6"/>
  <c r="AE10" i="6"/>
  <c r="AD10" i="6"/>
  <c r="AC10" i="6"/>
  <c r="AB10" i="6"/>
  <c r="AZ9" i="6"/>
  <c r="AY9" i="6"/>
  <c r="AX9" i="6"/>
  <c r="AW9" i="6"/>
  <c r="AV9" i="6"/>
  <c r="AU9" i="6"/>
  <c r="AT9" i="6"/>
  <c r="AS9" i="6"/>
  <c r="AR9" i="6"/>
  <c r="AQ9" i="6"/>
  <c r="AP9" i="6"/>
  <c r="AO9" i="6"/>
  <c r="AN9" i="6"/>
  <c r="AM9" i="6"/>
  <c r="AL9" i="6"/>
  <c r="AK9" i="6"/>
  <c r="AJ9" i="6"/>
  <c r="AI9" i="6"/>
  <c r="AH9" i="6"/>
  <c r="AG9" i="6"/>
  <c r="AF9" i="6"/>
  <c r="AE9" i="6"/>
  <c r="AD9" i="6"/>
  <c r="AC9" i="6"/>
  <c r="AB9" i="6"/>
  <c r="AZ8" i="6"/>
  <c r="AY8" i="6"/>
  <c r="AX8" i="6"/>
  <c r="AW8" i="6"/>
  <c r="AV8" i="6"/>
  <c r="AU8" i="6"/>
  <c r="AT8" i="6"/>
  <c r="AS8" i="6"/>
  <c r="AR8" i="6"/>
  <c r="AQ8" i="6"/>
  <c r="AP8" i="6"/>
  <c r="AO8" i="6"/>
  <c r="AN8" i="6"/>
  <c r="AM8" i="6"/>
  <c r="AL8" i="6"/>
  <c r="AK8" i="6"/>
  <c r="AJ8" i="6"/>
  <c r="AI8" i="6"/>
  <c r="AH8" i="6"/>
  <c r="AG8" i="6"/>
  <c r="AF8" i="6"/>
  <c r="AE8" i="6"/>
  <c r="AD8" i="6"/>
  <c r="AC8" i="6"/>
  <c r="AB8" i="6"/>
  <c r="AZ7" i="6"/>
  <c r="AY7" i="6"/>
  <c r="AX7" i="6"/>
  <c r="AW7" i="6"/>
  <c r="AW31" i="6" s="1"/>
  <c r="AV7" i="6"/>
  <c r="AU7" i="6"/>
  <c r="AT7" i="6"/>
  <c r="AS7" i="6"/>
  <c r="AS31" i="6" s="1"/>
  <c r="AR7" i="6"/>
  <c r="AQ7" i="6"/>
  <c r="AP7" i="6"/>
  <c r="AO7" i="6"/>
  <c r="AO31" i="6" s="1"/>
  <c r="AN7" i="6"/>
  <c r="AM7" i="6"/>
  <c r="AL7" i="6"/>
  <c r="AK7" i="6"/>
  <c r="AK31" i="6" s="1"/>
  <c r="AJ7" i="6"/>
  <c r="AI7" i="6"/>
  <c r="AH7" i="6"/>
  <c r="AG7" i="6"/>
  <c r="AG31" i="6" s="1"/>
  <c r="AF7" i="6"/>
  <c r="AE7" i="6"/>
  <c r="AD7" i="6"/>
  <c r="AC7" i="6"/>
  <c r="AC31" i="6" s="1"/>
  <c r="AB7" i="6"/>
  <c r="AZ6" i="6"/>
  <c r="AY6" i="6"/>
  <c r="AX6" i="6"/>
  <c r="AW6" i="6"/>
  <c r="AV6" i="6"/>
  <c r="AU6" i="6"/>
  <c r="AT6" i="6"/>
  <c r="AS6" i="6"/>
  <c r="AR6" i="6"/>
  <c r="AQ6" i="6"/>
  <c r="AP6" i="6"/>
  <c r="AO6" i="6"/>
  <c r="AN6" i="6"/>
  <c r="AM6" i="6"/>
  <c r="AL6" i="6"/>
  <c r="AK6" i="6"/>
  <c r="AJ6" i="6"/>
  <c r="AI6" i="6"/>
  <c r="AH6" i="6"/>
  <c r="AG6" i="6"/>
  <c r="AF6" i="6"/>
  <c r="AE6" i="6"/>
  <c r="AD6" i="6"/>
  <c r="AC6" i="6"/>
  <c r="AB6" i="6"/>
  <c r="AZ5" i="6"/>
  <c r="AY5" i="6"/>
  <c r="AX5" i="6"/>
  <c r="AW5" i="6"/>
  <c r="AV5" i="6"/>
  <c r="AU5" i="6"/>
  <c r="AT5" i="6"/>
  <c r="AS5" i="6"/>
  <c r="AR5" i="6"/>
  <c r="AQ5" i="6"/>
  <c r="AP5" i="6"/>
  <c r="AO5" i="6"/>
  <c r="AN5" i="6"/>
  <c r="AM5" i="6"/>
  <c r="AL5" i="6"/>
  <c r="AK5" i="6"/>
  <c r="AJ5" i="6"/>
  <c r="AI5" i="6"/>
  <c r="AH5" i="6"/>
  <c r="AG5" i="6"/>
  <c r="AF5" i="6"/>
  <c r="AE5" i="6"/>
  <c r="AD5" i="6"/>
  <c r="AC5" i="6"/>
  <c r="AB5" i="6"/>
  <c r="AZ4" i="6"/>
  <c r="AZ31" i="6" s="1"/>
  <c r="AY4" i="6"/>
  <c r="AY31" i="6" s="1"/>
  <c r="AX4" i="6"/>
  <c r="AX31" i="6" s="1"/>
  <c r="AW4" i="6"/>
  <c r="AV4" i="6"/>
  <c r="AV31" i="6" s="1"/>
  <c r="AU4" i="6"/>
  <c r="AU31" i="6" s="1"/>
  <c r="AT4" i="6"/>
  <c r="AT31" i="6" s="1"/>
  <c r="AS4" i="6"/>
  <c r="AR4" i="6"/>
  <c r="AR31" i="6" s="1"/>
  <c r="AQ4" i="6"/>
  <c r="AQ31" i="6" s="1"/>
  <c r="AP4" i="6"/>
  <c r="AP31" i="6" s="1"/>
  <c r="AO4" i="6"/>
  <c r="AN4" i="6"/>
  <c r="AN31" i="6" s="1"/>
  <c r="AM4" i="6"/>
  <c r="AM31" i="6" s="1"/>
  <c r="AL4" i="6"/>
  <c r="AL31" i="6" s="1"/>
  <c r="AK4" i="6"/>
  <c r="AJ4" i="6"/>
  <c r="AJ31" i="6" s="1"/>
  <c r="AI4" i="6"/>
  <c r="AI31" i="6" s="1"/>
  <c r="AH4" i="6"/>
  <c r="AH31" i="6" s="1"/>
  <c r="AG4" i="6"/>
  <c r="AF4" i="6"/>
  <c r="AF31" i="6" s="1"/>
  <c r="AE4" i="6"/>
  <c r="AE31" i="6" s="1"/>
  <c r="AD4" i="6"/>
  <c r="AD31" i="6" s="1"/>
  <c r="AC4" i="6"/>
  <c r="AB4" i="6"/>
  <c r="AZ30" i="5"/>
  <c r="AY30" i="5"/>
  <c r="AX30" i="5"/>
  <c r="AW30" i="5"/>
  <c r="AV30" i="5"/>
  <c r="AU30" i="5"/>
  <c r="AT30" i="5"/>
  <c r="AS30" i="5"/>
  <c r="AR30" i="5"/>
  <c r="AQ30" i="5"/>
  <c r="AP30" i="5"/>
  <c r="AO30" i="5"/>
  <c r="AN30" i="5"/>
  <c r="AM30" i="5"/>
  <c r="AL30" i="5"/>
  <c r="AK30" i="5"/>
  <c r="AJ30" i="5"/>
  <c r="AI30" i="5"/>
  <c r="AH30" i="5"/>
  <c r="AG30" i="5"/>
  <c r="AF30" i="5"/>
  <c r="AE30" i="5"/>
  <c r="AD30" i="5"/>
  <c r="AC30" i="5"/>
  <c r="AB30" i="5"/>
  <c r="AZ29" i="5"/>
  <c r="AY29" i="5"/>
  <c r="AX29" i="5"/>
  <c r="AW29" i="5"/>
  <c r="AV29" i="5"/>
  <c r="AU29" i="5"/>
  <c r="AT29" i="5"/>
  <c r="AS29" i="5"/>
  <c r="AR29" i="5"/>
  <c r="AQ29" i="5"/>
  <c r="AP29" i="5"/>
  <c r="AO29" i="5"/>
  <c r="AN29" i="5"/>
  <c r="AM29" i="5"/>
  <c r="AL29" i="5"/>
  <c r="AK29" i="5"/>
  <c r="AJ29" i="5"/>
  <c r="AI29" i="5"/>
  <c r="AH29" i="5"/>
  <c r="AG29" i="5"/>
  <c r="AF29" i="5"/>
  <c r="AE29" i="5"/>
  <c r="AD29" i="5"/>
  <c r="AC29" i="5"/>
  <c r="AB29" i="5"/>
  <c r="AZ28" i="5"/>
  <c r="AY28" i="5"/>
  <c r="AX28" i="5"/>
  <c r="AW28" i="5"/>
  <c r="AV28" i="5"/>
  <c r="AU28" i="5"/>
  <c r="AT28" i="5"/>
  <c r="AS28" i="5"/>
  <c r="AR28" i="5"/>
  <c r="AQ28" i="5"/>
  <c r="AP28" i="5"/>
  <c r="AO28" i="5"/>
  <c r="AN28" i="5"/>
  <c r="AM28" i="5"/>
  <c r="AL28" i="5"/>
  <c r="AK28" i="5"/>
  <c r="AJ28" i="5"/>
  <c r="AI28" i="5"/>
  <c r="AH28" i="5"/>
  <c r="AG28" i="5"/>
  <c r="AF28" i="5"/>
  <c r="AE28" i="5"/>
  <c r="AD28" i="5"/>
  <c r="AC28" i="5"/>
  <c r="AB28" i="5"/>
  <c r="AZ27" i="5"/>
  <c r="AY27" i="5"/>
  <c r="AX27" i="5"/>
  <c r="AW27" i="5"/>
  <c r="AV27" i="5"/>
  <c r="AU27" i="5"/>
  <c r="AT27" i="5"/>
  <c r="AS27" i="5"/>
  <c r="AR27" i="5"/>
  <c r="AQ27" i="5"/>
  <c r="AP27" i="5"/>
  <c r="AO27" i="5"/>
  <c r="AN27" i="5"/>
  <c r="AM27" i="5"/>
  <c r="AL27" i="5"/>
  <c r="AK27" i="5"/>
  <c r="AJ27" i="5"/>
  <c r="AI27" i="5"/>
  <c r="AH27" i="5"/>
  <c r="AG27" i="5"/>
  <c r="AF27" i="5"/>
  <c r="AE27" i="5"/>
  <c r="AD27" i="5"/>
  <c r="AC27" i="5"/>
  <c r="AB27" i="5"/>
  <c r="AZ26" i="5"/>
  <c r="AY26" i="5"/>
  <c r="AX26" i="5"/>
  <c r="AW26" i="5"/>
  <c r="AV26" i="5"/>
  <c r="AU26" i="5"/>
  <c r="AT26" i="5"/>
  <c r="AS26" i="5"/>
  <c r="AR26" i="5"/>
  <c r="AQ26" i="5"/>
  <c r="AP26" i="5"/>
  <c r="AO26" i="5"/>
  <c r="AN26" i="5"/>
  <c r="AM26" i="5"/>
  <c r="AL26" i="5"/>
  <c r="AK26" i="5"/>
  <c r="AJ26" i="5"/>
  <c r="AI26" i="5"/>
  <c r="AH26" i="5"/>
  <c r="AG26" i="5"/>
  <c r="AF26" i="5"/>
  <c r="AE26" i="5"/>
  <c r="AD26" i="5"/>
  <c r="AC26" i="5"/>
  <c r="AB26" i="5"/>
  <c r="AZ25" i="5"/>
  <c r="AY25" i="5"/>
  <c r="AX25" i="5"/>
  <c r="AW25" i="5"/>
  <c r="AV25" i="5"/>
  <c r="AU25" i="5"/>
  <c r="AT25" i="5"/>
  <c r="AS25" i="5"/>
  <c r="AR25" i="5"/>
  <c r="AQ25" i="5"/>
  <c r="AP25" i="5"/>
  <c r="AO25" i="5"/>
  <c r="AN25" i="5"/>
  <c r="AM25" i="5"/>
  <c r="AL25" i="5"/>
  <c r="AK25" i="5"/>
  <c r="AJ25" i="5"/>
  <c r="AI25" i="5"/>
  <c r="AH25" i="5"/>
  <c r="AG25" i="5"/>
  <c r="AF25" i="5"/>
  <c r="AE25" i="5"/>
  <c r="AD25" i="5"/>
  <c r="AC25" i="5"/>
  <c r="AB25" i="5"/>
  <c r="AZ24" i="5"/>
  <c r="AY24" i="5"/>
  <c r="AX24" i="5"/>
  <c r="AW24" i="5"/>
  <c r="AV24" i="5"/>
  <c r="AU24" i="5"/>
  <c r="AT24" i="5"/>
  <c r="AS24" i="5"/>
  <c r="AR24" i="5"/>
  <c r="AQ24" i="5"/>
  <c r="AP24" i="5"/>
  <c r="AO24" i="5"/>
  <c r="AN24" i="5"/>
  <c r="AM24" i="5"/>
  <c r="AL24" i="5"/>
  <c r="AK24" i="5"/>
  <c r="AJ24" i="5"/>
  <c r="AI24" i="5"/>
  <c r="AH24" i="5"/>
  <c r="AG24" i="5"/>
  <c r="AF24" i="5"/>
  <c r="AE24" i="5"/>
  <c r="AD24" i="5"/>
  <c r="AC24" i="5"/>
  <c r="AB24" i="5"/>
  <c r="AZ23" i="5"/>
  <c r="AY23" i="5"/>
  <c r="AX23" i="5"/>
  <c r="AW23" i="5"/>
  <c r="AV23" i="5"/>
  <c r="AU23" i="5"/>
  <c r="AT23" i="5"/>
  <c r="AS23" i="5"/>
  <c r="AR23" i="5"/>
  <c r="AQ23" i="5"/>
  <c r="AP23" i="5"/>
  <c r="AO23" i="5"/>
  <c r="AN23" i="5"/>
  <c r="AM23" i="5"/>
  <c r="AL23" i="5"/>
  <c r="AK23" i="5"/>
  <c r="AJ23" i="5"/>
  <c r="AI23" i="5"/>
  <c r="AH23" i="5"/>
  <c r="AG23" i="5"/>
  <c r="AF23" i="5"/>
  <c r="AE23" i="5"/>
  <c r="AD23" i="5"/>
  <c r="AC23" i="5"/>
  <c r="AB23" i="5"/>
  <c r="AZ22" i="5"/>
  <c r="AY22" i="5"/>
  <c r="AX22" i="5"/>
  <c r="AW22" i="5"/>
  <c r="AV22" i="5"/>
  <c r="AU22" i="5"/>
  <c r="AT22" i="5"/>
  <c r="AS22" i="5"/>
  <c r="AR22" i="5"/>
  <c r="AQ22" i="5"/>
  <c r="AP22" i="5"/>
  <c r="AO22" i="5"/>
  <c r="AN22" i="5"/>
  <c r="AM22" i="5"/>
  <c r="AL22" i="5"/>
  <c r="AK22" i="5"/>
  <c r="AJ22" i="5"/>
  <c r="AI22" i="5"/>
  <c r="AH22" i="5"/>
  <c r="AG22" i="5"/>
  <c r="AF22" i="5"/>
  <c r="AE22" i="5"/>
  <c r="AD22" i="5"/>
  <c r="AC22" i="5"/>
  <c r="AB22" i="5"/>
  <c r="AZ21" i="5"/>
  <c r="AY21" i="5"/>
  <c r="AX21" i="5"/>
  <c r="AW21" i="5"/>
  <c r="AV21" i="5"/>
  <c r="AU21" i="5"/>
  <c r="AT21" i="5"/>
  <c r="AS21" i="5"/>
  <c r="AR21" i="5"/>
  <c r="AQ21" i="5"/>
  <c r="AP21" i="5"/>
  <c r="AO21" i="5"/>
  <c r="AN21" i="5"/>
  <c r="AM21" i="5"/>
  <c r="AL21" i="5"/>
  <c r="AK21" i="5"/>
  <c r="AJ21" i="5"/>
  <c r="AI21" i="5"/>
  <c r="AH21" i="5"/>
  <c r="AG21" i="5"/>
  <c r="AF21" i="5"/>
  <c r="AE21" i="5"/>
  <c r="AD21" i="5"/>
  <c r="AC21" i="5"/>
  <c r="AB21" i="5"/>
  <c r="AZ20" i="5"/>
  <c r="AY20" i="5"/>
  <c r="AX20" i="5"/>
  <c r="AW20" i="5"/>
  <c r="AV20" i="5"/>
  <c r="AU20" i="5"/>
  <c r="AT20" i="5"/>
  <c r="AS20" i="5"/>
  <c r="AR20" i="5"/>
  <c r="AQ20" i="5"/>
  <c r="AP20" i="5"/>
  <c r="AO20" i="5"/>
  <c r="AN20" i="5"/>
  <c r="AM20" i="5"/>
  <c r="AL20" i="5"/>
  <c r="AK20" i="5"/>
  <c r="AJ20" i="5"/>
  <c r="AI20" i="5"/>
  <c r="AH20" i="5"/>
  <c r="AG20" i="5"/>
  <c r="AF20" i="5"/>
  <c r="AE20" i="5"/>
  <c r="AD20" i="5"/>
  <c r="AC20" i="5"/>
  <c r="AB20" i="5"/>
  <c r="AZ19" i="5"/>
  <c r="AY19" i="5"/>
  <c r="AX19" i="5"/>
  <c r="AW19" i="5"/>
  <c r="AV19" i="5"/>
  <c r="AU19" i="5"/>
  <c r="AT19" i="5"/>
  <c r="AS19" i="5"/>
  <c r="AR19" i="5"/>
  <c r="AQ19" i="5"/>
  <c r="AP19" i="5"/>
  <c r="AO19" i="5"/>
  <c r="AN19" i="5"/>
  <c r="AM19" i="5"/>
  <c r="AL19" i="5"/>
  <c r="AK19" i="5"/>
  <c r="AJ19" i="5"/>
  <c r="AI19" i="5"/>
  <c r="AH19" i="5"/>
  <c r="AG19" i="5"/>
  <c r="AF19" i="5"/>
  <c r="AE19" i="5"/>
  <c r="AD19" i="5"/>
  <c r="AC19" i="5"/>
  <c r="AB19" i="5"/>
  <c r="AZ18" i="5"/>
  <c r="AY18" i="5"/>
  <c r="AX18" i="5"/>
  <c r="AW18" i="5"/>
  <c r="AV18" i="5"/>
  <c r="AU18" i="5"/>
  <c r="AT18" i="5"/>
  <c r="AS18" i="5"/>
  <c r="AR18" i="5"/>
  <c r="AQ18" i="5"/>
  <c r="AP18" i="5"/>
  <c r="AO18" i="5"/>
  <c r="AN18" i="5"/>
  <c r="AM18" i="5"/>
  <c r="AL18" i="5"/>
  <c r="AK18" i="5"/>
  <c r="AJ18" i="5"/>
  <c r="AI18" i="5"/>
  <c r="AH18" i="5"/>
  <c r="AG18" i="5"/>
  <c r="AF18" i="5"/>
  <c r="AE18" i="5"/>
  <c r="AD18" i="5"/>
  <c r="AC18" i="5"/>
  <c r="AB18" i="5"/>
  <c r="AZ17" i="5"/>
  <c r="AY17" i="5"/>
  <c r="AX17" i="5"/>
  <c r="AW17" i="5"/>
  <c r="AV17" i="5"/>
  <c r="AU17" i="5"/>
  <c r="AT17" i="5"/>
  <c r="AS17" i="5"/>
  <c r="AR17" i="5"/>
  <c r="AQ17" i="5"/>
  <c r="AP17" i="5"/>
  <c r="AO17" i="5"/>
  <c r="AN17" i="5"/>
  <c r="AM17" i="5"/>
  <c r="AL17" i="5"/>
  <c r="AK17" i="5"/>
  <c r="AJ17" i="5"/>
  <c r="AI17" i="5"/>
  <c r="AH17" i="5"/>
  <c r="AG17" i="5"/>
  <c r="AF17" i="5"/>
  <c r="AE17" i="5"/>
  <c r="AD17" i="5"/>
  <c r="AC17" i="5"/>
  <c r="AB17" i="5"/>
  <c r="AZ16" i="5"/>
  <c r="AY16" i="5"/>
  <c r="AX16" i="5"/>
  <c r="AW16" i="5"/>
  <c r="AV16" i="5"/>
  <c r="AU16" i="5"/>
  <c r="AT16" i="5"/>
  <c r="AS16" i="5"/>
  <c r="AR16" i="5"/>
  <c r="AQ16" i="5"/>
  <c r="AP16" i="5"/>
  <c r="AO16" i="5"/>
  <c r="AN16" i="5"/>
  <c r="AM16" i="5"/>
  <c r="AL16" i="5"/>
  <c r="AK16" i="5"/>
  <c r="AJ16" i="5"/>
  <c r="AI16" i="5"/>
  <c r="AH16" i="5"/>
  <c r="AG16" i="5"/>
  <c r="AF16" i="5"/>
  <c r="AE16" i="5"/>
  <c r="AD16" i="5"/>
  <c r="AC16" i="5"/>
  <c r="AB16" i="5"/>
  <c r="AZ15" i="5"/>
  <c r="AY15" i="5"/>
  <c r="AX15" i="5"/>
  <c r="AW15" i="5"/>
  <c r="AV15" i="5"/>
  <c r="AU15" i="5"/>
  <c r="AT15" i="5"/>
  <c r="AS15" i="5"/>
  <c r="AR15" i="5"/>
  <c r="AQ15" i="5"/>
  <c r="AP15" i="5"/>
  <c r="AO15" i="5"/>
  <c r="AN15" i="5"/>
  <c r="AM15" i="5"/>
  <c r="AL15" i="5"/>
  <c r="AK15" i="5"/>
  <c r="AJ15" i="5"/>
  <c r="AI15" i="5"/>
  <c r="AH15" i="5"/>
  <c r="AG15" i="5"/>
  <c r="AF15" i="5"/>
  <c r="AE15" i="5"/>
  <c r="AD15" i="5"/>
  <c r="AC15" i="5"/>
  <c r="AB15" i="5"/>
  <c r="AZ14" i="5"/>
  <c r="AY14" i="5"/>
  <c r="AX14" i="5"/>
  <c r="AW14" i="5"/>
  <c r="AV14" i="5"/>
  <c r="AU14" i="5"/>
  <c r="AT14" i="5"/>
  <c r="AS14" i="5"/>
  <c r="AR14" i="5"/>
  <c r="AQ14" i="5"/>
  <c r="AP14" i="5"/>
  <c r="AO14" i="5"/>
  <c r="AN14" i="5"/>
  <c r="AM14" i="5"/>
  <c r="AL14" i="5"/>
  <c r="AK14" i="5"/>
  <c r="AJ14" i="5"/>
  <c r="AI14" i="5"/>
  <c r="AH14" i="5"/>
  <c r="AG14" i="5"/>
  <c r="AF14" i="5"/>
  <c r="AE14" i="5"/>
  <c r="AD14" i="5"/>
  <c r="AC14" i="5"/>
  <c r="AB14" i="5"/>
  <c r="AZ13" i="5"/>
  <c r="AY13" i="5"/>
  <c r="AX13" i="5"/>
  <c r="AW13" i="5"/>
  <c r="AV13" i="5"/>
  <c r="AU13" i="5"/>
  <c r="AT13" i="5"/>
  <c r="AS13" i="5"/>
  <c r="AR13" i="5"/>
  <c r="AQ13" i="5"/>
  <c r="AP13" i="5"/>
  <c r="AO13" i="5"/>
  <c r="AN13" i="5"/>
  <c r="AM13" i="5"/>
  <c r="AL13" i="5"/>
  <c r="AK13" i="5"/>
  <c r="AJ13" i="5"/>
  <c r="AI13" i="5"/>
  <c r="AH13" i="5"/>
  <c r="AG13" i="5"/>
  <c r="AF13" i="5"/>
  <c r="AE13" i="5"/>
  <c r="AD13" i="5"/>
  <c r="AC13" i="5"/>
  <c r="AB13" i="5"/>
  <c r="AZ12" i="5"/>
  <c r="AY12" i="5"/>
  <c r="AX12" i="5"/>
  <c r="AW12" i="5"/>
  <c r="AV12" i="5"/>
  <c r="AU12" i="5"/>
  <c r="AT12" i="5"/>
  <c r="AS12" i="5"/>
  <c r="AR12" i="5"/>
  <c r="AQ12" i="5"/>
  <c r="AP12" i="5"/>
  <c r="AO12" i="5"/>
  <c r="AN12" i="5"/>
  <c r="AM12" i="5"/>
  <c r="AL12" i="5"/>
  <c r="AK12" i="5"/>
  <c r="AJ12" i="5"/>
  <c r="AI12" i="5"/>
  <c r="AH12" i="5"/>
  <c r="AG12" i="5"/>
  <c r="AF12" i="5"/>
  <c r="AE12" i="5"/>
  <c r="AD12" i="5"/>
  <c r="AC12" i="5"/>
  <c r="AB12" i="5"/>
  <c r="AZ11" i="5"/>
  <c r="AY11" i="5"/>
  <c r="AX11" i="5"/>
  <c r="AW11" i="5"/>
  <c r="AV11" i="5"/>
  <c r="AU11" i="5"/>
  <c r="AT11" i="5"/>
  <c r="AS11" i="5"/>
  <c r="AR11" i="5"/>
  <c r="AQ11" i="5"/>
  <c r="AP11" i="5"/>
  <c r="AO11" i="5"/>
  <c r="AN11" i="5"/>
  <c r="AM11" i="5"/>
  <c r="AL11" i="5"/>
  <c r="AK11" i="5"/>
  <c r="AJ11" i="5"/>
  <c r="AI11" i="5"/>
  <c r="AH11" i="5"/>
  <c r="AG11" i="5"/>
  <c r="AF11" i="5"/>
  <c r="AE11" i="5"/>
  <c r="AD11" i="5"/>
  <c r="AC11" i="5"/>
  <c r="AB11" i="5"/>
  <c r="AZ10" i="5"/>
  <c r="AY10" i="5"/>
  <c r="AX10" i="5"/>
  <c r="AW10" i="5"/>
  <c r="AV10" i="5"/>
  <c r="AU10" i="5"/>
  <c r="AT10" i="5"/>
  <c r="AS10" i="5"/>
  <c r="AR10" i="5"/>
  <c r="AQ10" i="5"/>
  <c r="AP10" i="5"/>
  <c r="AO10" i="5"/>
  <c r="AN10" i="5"/>
  <c r="AM10" i="5"/>
  <c r="AL10" i="5"/>
  <c r="AK10" i="5"/>
  <c r="AJ10" i="5"/>
  <c r="AI10" i="5"/>
  <c r="AH10" i="5"/>
  <c r="AG10" i="5"/>
  <c r="AF10" i="5"/>
  <c r="AE10" i="5"/>
  <c r="AD10" i="5"/>
  <c r="AC10" i="5"/>
  <c r="AB10" i="5"/>
  <c r="AZ9" i="5"/>
  <c r="AY9" i="5"/>
  <c r="AX9" i="5"/>
  <c r="AW9" i="5"/>
  <c r="AV9" i="5"/>
  <c r="AU9" i="5"/>
  <c r="AT9" i="5"/>
  <c r="AS9" i="5"/>
  <c r="AR9" i="5"/>
  <c r="AQ9" i="5"/>
  <c r="AP9" i="5"/>
  <c r="AO9" i="5"/>
  <c r="AN9" i="5"/>
  <c r="AM9" i="5"/>
  <c r="AL9" i="5"/>
  <c r="AK9" i="5"/>
  <c r="AJ9" i="5"/>
  <c r="AI9" i="5"/>
  <c r="AH9" i="5"/>
  <c r="AG9" i="5"/>
  <c r="AF9" i="5"/>
  <c r="AE9" i="5"/>
  <c r="AD9" i="5"/>
  <c r="AC9" i="5"/>
  <c r="AB9" i="5"/>
  <c r="AZ8" i="5"/>
  <c r="AY8" i="5"/>
  <c r="AX8" i="5"/>
  <c r="AW8" i="5"/>
  <c r="AV8" i="5"/>
  <c r="AU8" i="5"/>
  <c r="AT8" i="5"/>
  <c r="AS8" i="5"/>
  <c r="AR8" i="5"/>
  <c r="AQ8" i="5"/>
  <c r="AP8" i="5"/>
  <c r="AO8" i="5"/>
  <c r="AN8" i="5"/>
  <c r="AM8" i="5"/>
  <c r="AL8" i="5"/>
  <c r="AK8" i="5"/>
  <c r="AJ8" i="5"/>
  <c r="AI8" i="5"/>
  <c r="AH8" i="5"/>
  <c r="AG8" i="5"/>
  <c r="AF8" i="5"/>
  <c r="AE8" i="5"/>
  <c r="AD8" i="5"/>
  <c r="AC8" i="5"/>
  <c r="AB8" i="5"/>
  <c r="AZ7" i="5"/>
  <c r="AY7" i="5"/>
  <c r="AX7" i="5"/>
  <c r="AW7" i="5"/>
  <c r="AV7" i="5"/>
  <c r="AU7" i="5"/>
  <c r="AT7" i="5"/>
  <c r="AS7" i="5"/>
  <c r="AR7" i="5"/>
  <c r="AQ7" i="5"/>
  <c r="AP7" i="5"/>
  <c r="AO7" i="5"/>
  <c r="AN7" i="5"/>
  <c r="AM7" i="5"/>
  <c r="AL7" i="5"/>
  <c r="AK7" i="5"/>
  <c r="AJ7" i="5"/>
  <c r="AI7" i="5"/>
  <c r="AH7" i="5"/>
  <c r="AG7" i="5"/>
  <c r="AF7" i="5"/>
  <c r="AE7" i="5"/>
  <c r="AD7" i="5"/>
  <c r="AC7" i="5"/>
  <c r="AB7" i="5"/>
  <c r="AZ6" i="5"/>
  <c r="AY6" i="5"/>
  <c r="AX6" i="5"/>
  <c r="AW6" i="5"/>
  <c r="AV6" i="5"/>
  <c r="AU6" i="5"/>
  <c r="AT6" i="5"/>
  <c r="AS6" i="5"/>
  <c r="AR6" i="5"/>
  <c r="AQ6" i="5"/>
  <c r="AP6" i="5"/>
  <c r="AO6" i="5"/>
  <c r="AN6" i="5"/>
  <c r="AM6" i="5"/>
  <c r="AL6" i="5"/>
  <c r="AK6" i="5"/>
  <c r="AJ6" i="5"/>
  <c r="AI6" i="5"/>
  <c r="AH6" i="5"/>
  <c r="AG6" i="5"/>
  <c r="AF6" i="5"/>
  <c r="AE6" i="5"/>
  <c r="AD6" i="5"/>
  <c r="AC6" i="5"/>
  <c r="AB6" i="5"/>
  <c r="AZ5" i="5"/>
  <c r="AY5" i="5"/>
  <c r="AX5" i="5"/>
  <c r="AW5" i="5"/>
  <c r="AV5" i="5"/>
  <c r="AU5" i="5"/>
  <c r="AT5" i="5"/>
  <c r="AS5" i="5"/>
  <c r="AR5" i="5"/>
  <c r="AQ5" i="5"/>
  <c r="AP5" i="5"/>
  <c r="AO5" i="5"/>
  <c r="AN5" i="5"/>
  <c r="AM5" i="5"/>
  <c r="AL5" i="5"/>
  <c r="AK5" i="5"/>
  <c r="AJ5" i="5"/>
  <c r="AI5" i="5"/>
  <c r="AH5" i="5"/>
  <c r="AG5" i="5"/>
  <c r="AF5" i="5"/>
  <c r="AE5" i="5"/>
  <c r="AD5" i="5"/>
  <c r="AC5" i="5"/>
  <c r="AB5" i="5"/>
  <c r="AZ4" i="5"/>
  <c r="AZ31" i="5" s="1"/>
  <c r="AY4" i="5"/>
  <c r="AY31" i="5" s="1"/>
  <c r="AX4" i="5"/>
  <c r="AX31" i="5" s="1"/>
  <c r="AW4" i="5"/>
  <c r="AW31" i="5" s="1"/>
  <c r="AV4" i="5"/>
  <c r="AV31" i="5" s="1"/>
  <c r="AU4" i="5"/>
  <c r="AU31" i="5" s="1"/>
  <c r="AT4" i="5"/>
  <c r="AT31" i="5" s="1"/>
  <c r="AS4" i="5"/>
  <c r="AS31" i="5" s="1"/>
  <c r="AR4" i="5"/>
  <c r="AR31" i="5" s="1"/>
  <c r="AQ4" i="5"/>
  <c r="AQ31" i="5" s="1"/>
  <c r="AP4" i="5"/>
  <c r="AP31" i="5" s="1"/>
  <c r="AO4" i="5"/>
  <c r="AO31" i="5" s="1"/>
  <c r="AN4" i="5"/>
  <c r="AN31" i="5" s="1"/>
  <c r="AM4" i="5"/>
  <c r="AM31" i="5" s="1"/>
  <c r="AL4" i="5"/>
  <c r="AL31" i="5" s="1"/>
  <c r="AK4" i="5"/>
  <c r="AK31" i="5" s="1"/>
  <c r="AJ4" i="5"/>
  <c r="AJ31" i="5" s="1"/>
  <c r="AI4" i="5"/>
  <c r="AI31" i="5" s="1"/>
  <c r="AH4" i="5"/>
  <c r="AH31" i="5" s="1"/>
  <c r="AG4" i="5"/>
  <c r="AG31" i="5" s="1"/>
  <c r="AF4" i="5"/>
  <c r="AF31" i="5" s="1"/>
  <c r="AE4" i="5"/>
  <c r="AE31" i="5" s="1"/>
  <c r="AD4" i="5"/>
  <c r="AD31" i="5" s="1"/>
  <c r="AC4" i="5"/>
  <c r="AC31" i="5" s="1"/>
  <c r="AB4" i="5"/>
  <c r="AB31" i="6" l="1"/>
  <c r="AB31" i="5"/>
  <c r="AB31" i="7"/>
  <c r="AZ17" i="3"/>
  <c r="AZ18" i="3"/>
  <c r="AZ19" i="3"/>
  <c r="AZ20" i="3"/>
  <c r="AZ21" i="3"/>
  <c r="AZ22" i="3"/>
  <c r="AZ23" i="3"/>
  <c r="AZ24" i="3"/>
  <c r="AZ25" i="3"/>
  <c r="AZ26" i="3"/>
  <c r="AZ27" i="3"/>
  <c r="AZ28" i="3"/>
  <c r="AZ29" i="3"/>
  <c r="AZ30" i="3"/>
  <c r="AY17" i="3"/>
  <c r="AY18" i="3"/>
  <c r="AY19" i="3"/>
  <c r="AY20" i="3"/>
  <c r="AY21" i="3"/>
  <c r="AY22" i="3"/>
  <c r="AY23" i="3"/>
  <c r="AY24" i="3"/>
  <c r="AY25" i="3"/>
  <c r="AY26" i="3"/>
  <c r="AY27" i="3"/>
  <c r="AY28" i="3"/>
  <c r="AY29" i="3"/>
  <c r="AY30" i="3"/>
  <c r="AX17" i="3"/>
  <c r="AX18" i="3"/>
  <c r="AX19" i="3"/>
  <c r="AX20" i="3"/>
  <c r="AX21" i="3"/>
  <c r="AX22" i="3"/>
  <c r="AX23" i="3"/>
  <c r="AX24" i="3"/>
  <c r="AX25" i="3"/>
  <c r="AX26" i="3"/>
  <c r="AX27" i="3"/>
  <c r="AX28" i="3"/>
  <c r="AX29" i="3"/>
  <c r="AX30" i="3"/>
  <c r="AW17" i="3"/>
  <c r="AW18" i="3"/>
  <c r="AW19" i="3"/>
  <c r="AW20" i="3"/>
  <c r="AW21" i="3"/>
  <c r="AW22" i="3"/>
  <c r="AW23" i="3"/>
  <c r="AW24" i="3"/>
  <c r="AW25" i="3"/>
  <c r="AW26" i="3"/>
  <c r="AW27" i="3"/>
  <c r="AW28" i="3"/>
  <c r="AW29" i="3"/>
  <c r="AW30" i="3"/>
  <c r="AV17" i="3"/>
  <c r="AV18" i="3"/>
  <c r="AV19" i="3"/>
  <c r="AV20" i="3"/>
  <c r="AV21" i="3"/>
  <c r="AV22" i="3"/>
  <c r="AV23" i="3"/>
  <c r="AV24" i="3"/>
  <c r="AV25" i="3"/>
  <c r="AV26" i="3"/>
  <c r="AV27" i="3"/>
  <c r="AV28" i="3"/>
  <c r="AV29" i="3"/>
  <c r="AV30" i="3"/>
  <c r="AU17" i="3"/>
  <c r="AU18" i="3"/>
  <c r="AU19" i="3"/>
  <c r="AU20" i="3"/>
  <c r="AU21" i="3"/>
  <c r="AU22" i="3"/>
  <c r="AU23" i="3"/>
  <c r="AU24" i="3"/>
  <c r="AU25" i="3"/>
  <c r="AU26" i="3"/>
  <c r="AU27" i="3"/>
  <c r="AU28" i="3"/>
  <c r="AU29" i="3"/>
  <c r="AU30" i="3"/>
  <c r="AT17" i="3"/>
  <c r="AT18" i="3"/>
  <c r="AT19" i="3"/>
  <c r="AT20" i="3"/>
  <c r="AT21" i="3"/>
  <c r="AT22" i="3"/>
  <c r="AT23" i="3"/>
  <c r="AT24" i="3"/>
  <c r="AT25" i="3"/>
  <c r="AT26" i="3"/>
  <c r="AT27" i="3"/>
  <c r="AT28" i="3"/>
  <c r="AT29" i="3"/>
  <c r="AT30" i="3"/>
  <c r="AS17" i="3"/>
  <c r="AS18" i="3"/>
  <c r="AS19" i="3"/>
  <c r="AS20" i="3"/>
  <c r="AS21" i="3"/>
  <c r="AS22" i="3"/>
  <c r="AS23" i="3"/>
  <c r="AS24" i="3"/>
  <c r="AS25" i="3"/>
  <c r="AS26" i="3"/>
  <c r="AS27" i="3"/>
  <c r="AS28" i="3"/>
  <c r="AS29" i="3"/>
  <c r="AS30" i="3"/>
  <c r="AR17" i="3"/>
  <c r="AR18" i="3"/>
  <c r="AR19" i="3"/>
  <c r="AR20" i="3"/>
  <c r="AR21" i="3"/>
  <c r="AR22" i="3"/>
  <c r="AR23" i="3"/>
  <c r="AR24" i="3"/>
  <c r="AR25" i="3"/>
  <c r="AR26" i="3"/>
  <c r="AR27" i="3"/>
  <c r="AR28" i="3"/>
  <c r="AR29" i="3"/>
  <c r="AR30" i="3"/>
  <c r="AQ17" i="3"/>
  <c r="AQ18" i="3"/>
  <c r="AQ19" i="3"/>
  <c r="AQ20" i="3"/>
  <c r="AQ21" i="3"/>
  <c r="AQ22" i="3"/>
  <c r="AQ23" i="3"/>
  <c r="AQ24" i="3"/>
  <c r="AQ25" i="3"/>
  <c r="AQ26" i="3"/>
  <c r="AQ27" i="3"/>
  <c r="AQ28" i="3"/>
  <c r="AQ29" i="3"/>
  <c r="AQ30" i="3"/>
  <c r="AP17" i="3"/>
  <c r="AP18" i="3"/>
  <c r="AP19" i="3"/>
  <c r="AP20" i="3"/>
  <c r="AP21" i="3"/>
  <c r="AP22" i="3"/>
  <c r="AP23" i="3"/>
  <c r="AP24" i="3"/>
  <c r="AP25" i="3"/>
  <c r="AP26" i="3"/>
  <c r="AP27" i="3"/>
  <c r="AP28" i="3"/>
  <c r="AP29" i="3"/>
  <c r="AP30" i="3"/>
  <c r="AO17" i="3"/>
  <c r="AO18" i="3"/>
  <c r="AO19" i="3"/>
  <c r="AO20" i="3"/>
  <c r="AO21" i="3"/>
  <c r="AO22" i="3"/>
  <c r="AO23" i="3"/>
  <c r="AO24" i="3"/>
  <c r="AO25" i="3"/>
  <c r="AO26" i="3"/>
  <c r="AO27" i="3"/>
  <c r="AO28" i="3"/>
  <c r="AO29" i="3"/>
  <c r="AO30" i="3"/>
  <c r="AN17" i="3"/>
  <c r="AN18" i="3"/>
  <c r="AN19" i="3"/>
  <c r="AN20" i="3"/>
  <c r="AN21" i="3"/>
  <c r="AN22" i="3"/>
  <c r="AN23" i="3"/>
  <c r="AN24" i="3"/>
  <c r="AN25" i="3"/>
  <c r="AN26" i="3"/>
  <c r="AN27" i="3"/>
  <c r="AN28" i="3"/>
  <c r="AN29" i="3"/>
  <c r="AN30" i="3"/>
  <c r="AM17" i="3"/>
  <c r="AM18" i="3"/>
  <c r="AM19" i="3"/>
  <c r="AM20" i="3"/>
  <c r="AM21" i="3"/>
  <c r="AM22" i="3"/>
  <c r="AM23" i="3"/>
  <c r="AM24" i="3"/>
  <c r="AM25" i="3"/>
  <c r="AM26" i="3"/>
  <c r="AM27" i="3"/>
  <c r="AM28" i="3"/>
  <c r="AM29" i="3"/>
  <c r="AM30" i="3"/>
  <c r="AL16" i="3"/>
  <c r="AL17" i="3"/>
  <c r="AL18" i="3"/>
  <c r="AL19" i="3"/>
  <c r="AL20" i="3"/>
  <c r="AL21" i="3"/>
  <c r="AL22" i="3"/>
  <c r="AL23" i="3"/>
  <c r="AL24" i="3"/>
  <c r="AL25" i="3"/>
  <c r="AL26" i="3"/>
  <c r="AL27" i="3"/>
  <c r="AL28" i="3"/>
  <c r="AL29" i="3"/>
  <c r="AL30" i="3"/>
  <c r="AB20" i="3"/>
  <c r="AC20" i="3"/>
  <c r="AD20" i="3"/>
  <c r="AE20" i="3"/>
  <c r="AF20" i="3"/>
  <c r="AG20" i="3"/>
  <c r="AH20" i="3"/>
  <c r="AI20" i="3"/>
  <c r="AJ20" i="3"/>
  <c r="AK20" i="3"/>
  <c r="AB23" i="3"/>
  <c r="AC23" i="3"/>
  <c r="AD23" i="3"/>
  <c r="AE23" i="3"/>
  <c r="AF23" i="3"/>
  <c r="AG23" i="3"/>
  <c r="AH23" i="3"/>
  <c r="AI23" i="3"/>
  <c r="AJ23" i="3"/>
  <c r="AK23" i="3"/>
  <c r="AB26" i="3"/>
  <c r="AC26" i="3"/>
  <c r="AD26" i="3"/>
  <c r="AE26" i="3"/>
  <c r="AF26" i="3"/>
  <c r="AG26" i="3"/>
  <c r="AH26" i="3"/>
  <c r="AI26" i="3"/>
  <c r="AJ26" i="3"/>
  <c r="AK26" i="3"/>
  <c r="AB17" i="3"/>
  <c r="AC17" i="3"/>
  <c r="AD17" i="3"/>
  <c r="AE17" i="3"/>
  <c r="AF17" i="3"/>
  <c r="AG17" i="3"/>
  <c r="AH17" i="3"/>
  <c r="AI17" i="3"/>
  <c r="AJ17" i="3"/>
  <c r="AK17" i="3"/>
  <c r="AB21" i="3"/>
  <c r="AC21" i="3"/>
  <c r="AD21" i="3"/>
  <c r="AE21" i="3"/>
  <c r="AF21" i="3"/>
  <c r="AG21" i="3"/>
  <c r="AH21" i="3"/>
  <c r="AI21" i="3"/>
  <c r="AJ21" i="3"/>
  <c r="AK21" i="3"/>
  <c r="AB22" i="3"/>
  <c r="AC22" i="3"/>
  <c r="AD22" i="3"/>
  <c r="AE22" i="3"/>
  <c r="AF22" i="3"/>
  <c r="AG22" i="3"/>
  <c r="AH22" i="3"/>
  <c r="AI22" i="3"/>
  <c r="AJ22" i="3"/>
  <c r="AK22" i="3"/>
  <c r="AB25" i="3"/>
  <c r="AC25" i="3"/>
  <c r="AD25" i="3"/>
  <c r="AE25" i="3"/>
  <c r="AF25" i="3"/>
  <c r="AG25" i="3"/>
  <c r="AH25" i="3"/>
  <c r="AI25" i="3"/>
  <c r="AJ25" i="3"/>
  <c r="AK25" i="3"/>
  <c r="AB29" i="3"/>
  <c r="AC29" i="3"/>
  <c r="AD29" i="3"/>
  <c r="AE29" i="3"/>
  <c r="AF29" i="3"/>
  <c r="AG29" i="3"/>
  <c r="AH29" i="3"/>
  <c r="AI29" i="3"/>
  <c r="AJ29" i="3"/>
  <c r="AK29" i="3"/>
  <c r="AB27" i="3"/>
  <c r="AC27" i="3"/>
  <c r="AD27" i="3"/>
  <c r="AE27" i="3"/>
  <c r="AF27" i="3"/>
  <c r="AG27" i="3"/>
  <c r="AH27" i="3"/>
  <c r="AI27" i="3"/>
  <c r="AJ27" i="3"/>
  <c r="AK27" i="3"/>
  <c r="AB30" i="3"/>
  <c r="AC30" i="3"/>
  <c r="AD30" i="3"/>
  <c r="AE30" i="3"/>
  <c r="AF30" i="3"/>
  <c r="AG30" i="3"/>
  <c r="AH30" i="3"/>
  <c r="AI30" i="3"/>
  <c r="AJ30" i="3"/>
  <c r="AK30" i="3"/>
  <c r="AL4" i="3" l="1"/>
  <c r="AL5" i="3"/>
  <c r="AY5" i="3"/>
  <c r="AY6" i="3"/>
  <c r="AY7" i="3"/>
  <c r="AY8" i="3"/>
  <c r="AY9" i="3"/>
  <c r="AY10" i="3"/>
  <c r="AY11" i="3"/>
  <c r="AY12" i="3"/>
  <c r="AY13" i="3"/>
  <c r="AY14" i="3"/>
  <c r="AY15" i="3"/>
  <c r="AY16" i="3"/>
  <c r="AY4" i="3"/>
  <c r="AX5" i="3"/>
  <c r="AX6" i="3"/>
  <c r="AX7" i="3"/>
  <c r="AX8" i="3"/>
  <c r="AX9" i="3"/>
  <c r="AX10" i="3"/>
  <c r="AX11" i="3"/>
  <c r="AX12" i="3"/>
  <c r="AX13" i="3"/>
  <c r="AX14" i="3"/>
  <c r="AX15" i="3"/>
  <c r="AX16" i="3"/>
  <c r="AX4" i="3"/>
  <c r="AW5" i="3"/>
  <c r="AW6" i="3"/>
  <c r="AW7" i="3"/>
  <c r="AW8" i="3"/>
  <c r="AW9" i="3"/>
  <c r="AW10" i="3"/>
  <c r="AW11" i="3"/>
  <c r="AW12" i="3"/>
  <c r="AW13" i="3"/>
  <c r="AW14" i="3"/>
  <c r="AW15" i="3"/>
  <c r="AW16" i="3"/>
  <c r="AW4" i="3"/>
  <c r="AV5" i="3"/>
  <c r="AV6" i="3"/>
  <c r="AV7" i="3"/>
  <c r="AV8" i="3"/>
  <c r="AV9" i="3"/>
  <c r="AV10" i="3"/>
  <c r="AV11" i="3"/>
  <c r="AV12" i="3"/>
  <c r="AV13" i="3"/>
  <c r="AV14" i="3"/>
  <c r="AV15" i="3"/>
  <c r="AV16" i="3"/>
  <c r="AV4" i="3"/>
  <c r="AU5" i="3"/>
  <c r="AU6" i="3"/>
  <c r="AU7" i="3"/>
  <c r="AU8" i="3"/>
  <c r="AU9" i="3"/>
  <c r="AU10" i="3"/>
  <c r="AU11" i="3"/>
  <c r="AU12" i="3"/>
  <c r="AU13" i="3"/>
  <c r="AU14" i="3"/>
  <c r="AU15" i="3"/>
  <c r="AU16" i="3"/>
  <c r="AU4" i="3"/>
  <c r="AT5" i="3"/>
  <c r="AT6" i="3"/>
  <c r="AT7" i="3"/>
  <c r="AT8" i="3"/>
  <c r="AT9" i="3"/>
  <c r="AT10" i="3"/>
  <c r="AT11" i="3"/>
  <c r="AT12" i="3"/>
  <c r="AT13" i="3"/>
  <c r="AT14" i="3"/>
  <c r="AT15" i="3"/>
  <c r="AT16" i="3"/>
  <c r="AT4" i="3"/>
  <c r="AS5" i="3"/>
  <c r="AS6" i="3"/>
  <c r="AS7" i="3"/>
  <c r="AS8" i="3"/>
  <c r="AS9" i="3"/>
  <c r="AS10" i="3"/>
  <c r="AS11" i="3"/>
  <c r="AS12" i="3"/>
  <c r="AS13" i="3"/>
  <c r="AS14" i="3"/>
  <c r="AS15" i="3"/>
  <c r="AS16" i="3"/>
  <c r="AS4" i="3"/>
  <c r="AR5" i="3"/>
  <c r="AR6" i="3"/>
  <c r="AR7" i="3"/>
  <c r="AR8" i="3"/>
  <c r="AR9" i="3"/>
  <c r="AR10" i="3"/>
  <c r="AR11" i="3"/>
  <c r="AR12" i="3"/>
  <c r="AR13" i="3"/>
  <c r="AR14" i="3"/>
  <c r="AR15" i="3"/>
  <c r="AR16" i="3"/>
  <c r="AR4" i="3"/>
  <c r="AQ5" i="3"/>
  <c r="AQ6" i="3"/>
  <c r="AQ7" i="3"/>
  <c r="AQ8" i="3"/>
  <c r="AQ9" i="3"/>
  <c r="AQ10" i="3"/>
  <c r="AQ11" i="3"/>
  <c r="AQ12" i="3"/>
  <c r="AQ13" i="3"/>
  <c r="AQ14" i="3"/>
  <c r="AQ15" i="3"/>
  <c r="AQ16" i="3"/>
  <c r="AP5" i="3"/>
  <c r="AP6" i="3"/>
  <c r="AP7" i="3"/>
  <c r="AP8" i="3"/>
  <c r="AP9" i="3"/>
  <c r="AP10" i="3"/>
  <c r="AP11" i="3"/>
  <c r="AP12" i="3"/>
  <c r="AP13" i="3"/>
  <c r="AP14" i="3"/>
  <c r="AP15" i="3"/>
  <c r="AP16" i="3"/>
  <c r="AO5" i="3"/>
  <c r="AO6" i="3"/>
  <c r="AO7" i="3"/>
  <c r="AO8" i="3"/>
  <c r="AO9" i="3"/>
  <c r="AO10" i="3"/>
  <c r="AO11" i="3"/>
  <c r="AO12" i="3"/>
  <c r="AO13" i="3"/>
  <c r="AO14" i="3"/>
  <c r="AO15" i="3"/>
  <c r="AO16" i="3"/>
  <c r="AN5" i="3"/>
  <c r="AN6" i="3"/>
  <c r="AN7" i="3"/>
  <c r="AN8" i="3"/>
  <c r="AN9" i="3"/>
  <c r="AN10" i="3"/>
  <c r="AN11" i="3"/>
  <c r="AN12" i="3"/>
  <c r="AN13" i="3"/>
  <c r="AN14" i="3"/>
  <c r="AN15" i="3"/>
  <c r="AN16" i="3"/>
  <c r="AM5" i="3"/>
  <c r="AM6" i="3"/>
  <c r="AM7" i="3"/>
  <c r="AM8" i="3"/>
  <c r="AM9" i="3"/>
  <c r="AM10" i="3"/>
  <c r="AM11" i="3"/>
  <c r="AM12" i="3"/>
  <c r="AM13" i="3"/>
  <c r="AM14" i="3"/>
  <c r="AM15" i="3"/>
  <c r="AM16" i="3"/>
  <c r="AL6" i="3"/>
  <c r="AL7" i="3"/>
  <c r="AL8" i="3"/>
  <c r="AL9" i="3"/>
  <c r="AL10" i="3"/>
  <c r="AL11" i="3"/>
  <c r="AL12" i="3"/>
  <c r="AL13" i="3"/>
  <c r="AL14" i="3"/>
  <c r="AL15" i="3"/>
  <c r="AQ4" i="3"/>
  <c r="AP4" i="3"/>
  <c r="AO4" i="3"/>
  <c r="AN4" i="3"/>
  <c r="AM4" i="3"/>
  <c r="AK4" i="3"/>
  <c r="AK5" i="3"/>
  <c r="AK6" i="3"/>
  <c r="AK7" i="3"/>
  <c r="AK8" i="3"/>
  <c r="AK9" i="3"/>
  <c r="AK10" i="3"/>
  <c r="AK11" i="3"/>
  <c r="AK12" i="3"/>
  <c r="AK13" i="3"/>
  <c r="AK14" i="3"/>
  <c r="AK15" i="3"/>
  <c r="AK16" i="3"/>
  <c r="AK18" i="3"/>
  <c r="AK19" i="3"/>
  <c r="AK24" i="3"/>
  <c r="AK28" i="3"/>
  <c r="AJ4" i="3"/>
  <c r="AJ5" i="3"/>
  <c r="AJ6" i="3"/>
  <c r="AJ7" i="3"/>
  <c r="AJ8" i="3"/>
  <c r="AJ9" i="3"/>
  <c r="AJ10" i="3"/>
  <c r="AJ11" i="3"/>
  <c r="AJ12" i="3"/>
  <c r="AJ13" i="3"/>
  <c r="AJ14" i="3"/>
  <c r="AJ15" i="3"/>
  <c r="AJ16" i="3"/>
  <c r="AJ18" i="3"/>
  <c r="AJ19" i="3"/>
  <c r="AJ24" i="3"/>
  <c r="AJ28" i="3"/>
  <c r="AI4" i="3"/>
  <c r="AI5" i="3"/>
  <c r="AI6" i="3"/>
  <c r="AI7" i="3"/>
  <c r="AI8" i="3"/>
  <c r="AI9" i="3"/>
  <c r="AI10" i="3"/>
  <c r="AI11" i="3"/>
  <c r="AI12" i="3"/>
  <c r="AI13" i="3"/>
  <c r="AI14" i="3"/>
  <c r="AI15" i="3"/>
  <c r="AI16" i="3"/>
  <c r="AI18" i="3"/>
  <c r="AI19" i="3"/>
  <c r="AI24" i="3"/>
  <c r="AI28" i="3"/>
  <c r="AF5" i="3"/>
  <c r="AF6" i="3"/>
  <c r="AF7" i="3"/>
  <c r="AF8" i="3"/>
  <c r="AF9" i="3"/>
  <c r="AF10" i="3"/>
  <c r="AF11" i="3"/>
  <c r="AF12" i="3"/>
  <c r="AF13" i="3"/>
  <c r="AF14" i="3"/>
  <c r="AF15" i="3"/>
  <c r="AF16" i="3"/>
  <c r="AF18" i="3"/>
  <c r="AF19" i="3"/>
  <c r="AF24" i="3"/>
  <c r="AF28" i="3"/>
  <c r="AG5" i="3"/>
  <c r="AG6" i="3"/>
  <c r="AG7" i="3"/>
  <c r="AG8" i="3"/>
  <c r="AG9" i="3"/>
  <c r="AG10" i="3"/>
  <c r="AG11" i="3"/>
  <c r="AG12" i="3"/>
  <c r="AG13" i="3"/>
  <c r="AG14" i="3"/>
  <c r="AG15" i="3"/>
  <c r="AG16" i="3"/>
  <c r="AG18" i="3"/>
  <c r="AG19" i="3"/>
  <c r="AG24" i="3"/>
  <c r="AG28" i="3"/>
  <c r="AH5" i="3"/>
  <c r="AH6" i="3"/>
  <c r="AH7" i="3"/>
  <c r="AH8" i="3"/>
  <c r="AH9" i="3"/>
  <c r="AH10" i="3"/>
  <c r="AH11" i="3"/>
  <c r="AH12" i="3"/>
  <c r="AH13" i="3"/>
  <c r="AH14" i="3"/>
  <c r="AH15" i="3"/>
  <c r="AH16" i="3"/>
  <c r="AH18" i="3"/>
  <c r="AH19" i="3"/>
  <c r="AH24" i="3"/>
  <c r="AH28" i="3"/>
  <c r="AZ5" i="3"/>
  <c r="AZ6" i="3"/>
  <c r="AZ7" i="3"/>
  <c r="AZ8" i="3"/>
  <c r="AZ9" i="3"/>
  <c r="AZ10" i="3"/>
  <c r="AZ11" i="3"/>
  <c r="AZ12" i="3"/>
  <c r="AZ13" i="3"/>
  <c r="AZ14" i="3"/>
  <c r="AZ15" i="3"/>
  <c r="AZ16" i="3"/>
  <c r="AZ4" i="3"/>
  <c r="AH4" i="3"/>
  <c r="AG4" i="3"/>
  <c r="AF4" i="3"/>
  <c r="AE4" i="3"/>
  <c r="AE5" i="3"/>
  <c r="AE6" i="3"/>
  <c r="AE7" i="3"/>
  <c r="AE8" i="3"/>
  <c r="AE9" i="3"/>
  <c r="AE10" i="3"/>
  <c r="AE11" i="3"/>
  <c r="AE12" i="3"/>
  <c r="AE13" i="3"/>
  <c r="AE14" i="3"/>
  <c r="AE15" i="3"/>
  <c r="AE16" i="3"/>
  <c r="AE18" i="3"/>
  <c r="AE19" i="3"/>
  <c r="AE24" i="3"/>
  <c r="AE28" i="3"/>
  <c r="AD5" i="3"/>
  <c r="AD4" i="3"/>
  <c r="AD6" i="3"/>
  <c r="AD7" i="3"/>
  <c r="AD8" i="3"/>
  <c r="AD9" i="3"/>
  <c r="AD10" i="3"/>
  <c r="AD11" i="3"/>
  <c r="AD12" i="3"/>
  <c r="AD13" i="3"/>
  <c r="AD14" i="3"/>
  <c r="AD15" i="3"/>
  <c r="AD16" i="3"/>
  <c r="AD18" i="3"/>
  <c r="AD19" i="3"/>
  <c r="AD24" i="3"/>
  <c r="AD28" i="3"/>
  <c r="AC4" i="3"/>
  <c r="AC5" i="3"/>
  <c r="AC6" i="3"/>
  <c r="AC7" i="3"/>
  <c r="AC8" i="3"/>
  <c r="AC9" i="3"/>
  <c r="AC10" i="3"/>
  <c r="AC11" i="3"/>
  <c r="AC12" i="3"/>
  <c r="AC13" i="3"/>
  <c r="AC14" i="3"/>
  <c r="AC15" i="3"/>
  <c r="AC16" i="3"/>
  <c r="AC18" i="3"/>
  <c r="AC19" i="3"/>
  <c r="AC24" i="3"/>
  <c r="AC28" i="3"/>
  <c r="AB4" i="3"/>
  <c r="AB5" i="3"/>
  <c r="AB6" i="3"/>
  <c r="AB7" i="3"/>
  <c r="AB8" i="3"/>
  <c r="AB9" i="3"/>
  <c r="AB10" i="3"/>
  <c r="AB11" i="3"/>
  <c r="AB12" i="3"/>
  <c r="AB13" i="3"/>
  <c r="AB14" i="3"/>
  <c r="AB15" i="3"/>
  <c r="AB16" i="3"/>
  <c r="AB18" i="3"/>
  <c r="AB19" i="3"/>
  <c r="AB24" i="3"/>
  <c r="AB28" i="3"/>
  <c r="AO31" i="3" l="1"/>
  <c r="AU31" i="3"/>
  <c r="AY31" i="3"/>
  <c r="AZ31" i="3"/>
  <c r="AM31" i="3"/>
  <c r="AQ31" i="3"/>
  <c r="AR31" i="3"/>
  <c r="AV31" i="3"/>
  <c r="AN31" i="3"/>
  <c r="AP31" i="3"/>
  <c r="AS31" i="3"/>
  <c r="AT31" i="3"/>
  <c r="AW31" i="3"/>
  <c r="AX31" i="3"/>
  <c r="AL31" i="3"/>
  <c r="AG31" i="3"/>
  <c r="AK31" i="3"/>
  <c r="AI31" i="3"/>
  <c r="AD31" i="3"/>
  <c r="AH31" i="3"/>
  <c r="AF31" i="3"/>
  <c r="AJ31" i="3"/>
  <c r="AC31" i="3"/>
  <c r="AB31" i="3"/>
  <c r="AE31" i="3"/>
</calcChain>
</file>

<file path=xl/sharedStrings.xml><?xml version="1.0" encoding="utf-8"?>
<sst xmlns="http://schemas.openxmlformats.org/spreadsheetml/2006/main" count="3987" uniqueCount="102">
  <si>
    <t>Nombre del alumno</t>
  </si>
  <si>
    <t>Apoderado</t>
  </si>
  <si>
    <t>task 3</t>
  </si>
  <si>
    <t>task 4</t>
  </si>
  <si>
    <t xml:space="preserve">Video </t>
  </si>
  <si>
    <t xml:space="preserve">Task 3 </t>
  </si>
  <si>
    <t xml:space="preserve">Task 4 </t>
  </si>
  <si>
    <t>task2</t>
  </si>
  <si>
    <t xml:space="preserve"> task 1 </t>
  </si>
  <si>
    <t>p</t>
  </si>
  <si>
    <t>Task 8</t>
  </si>
  <si>
    <t>Task 9</t>
  </si>
  <si>
    <t>Task 10</t>
  </si>
  <si>
    <t xml:space="preserve">Tiempo de respuesta </t>
  </si>
  <si>
    <t xml:space="preserve">Entrega  task 1 </t>
  </si>
  <si>
    <t>Entrega task2</t>
  </si>
  <si>
    <t>Entrega task 3</t>
  </si>
  <si>
    <t>Task 5</t>
  </si>
  <si>
    <t>Task 6</t>
  </si>
  <si>
    <t>Task 7</t>
  </si>
  <si>
    <t>task 5</t>
  </si>
  <si>
    <t>task 6</t>
  </si>
  <si>
    <t>task 7</t>
  </si>
  <si>
    <t xml:space="preserve">P </t>
  </si>
  <si>
    <t xml:space="preserve">Pendiente </t>
  </si>
  <si>
    <t>Entrega task 4</t>
  </si>
  <si>
    <t xml:space="preserve">Entrega task 6 </t>
  </si>
  <si>
    <t xml:space="preserve">Entrega task 5 </t>
  </si>
  <si>
    <t xml:space="preserve">Entrega task 7 </t>
  </si>
  <si>
    <t>Entrega task 8</t>
  </si>
  <si>
    <t>Entrega task 9</t>
  </si>
  <si>
    <t>task 8</t>
  </si>
  <si>
    <t>task 9</t>
  </si>
  <si>
    <t>task 10</t>
  </si>
  <si>
    <t xml:space="preserve">Mes </t>
  </si>
  <si>
    <t xml:space="preserve">Promedio de días en  respuesta </t>
  </si>
  <si>
    <t xml:space="preserve">Envió de task es de 15 días </t>
  </si>
  <si>
    <t xml:space="preserve">0-7 días </t>
  </si>
  <si>
    <t xml:space="preserve">8-15 días  </t>
  </si>
  <si>
    <t xml:space="preserve">16-22 días </t>
  </si>
  <si>
    <t xml:space="preserve">23 y más días </t>
  </si>
  <si>
    <t>Entrega task 10</t>
  </si>
  <si>
    <t>Entrega task 11</t>
  </si>
  <si>
    <t>Entrega task 12</t>
  </si>
  <si>
    <t>Entrega task 13</t>
  </si>
  <si>
    <t>Entrega task 14</t>
  </si>
  <si>
    <t>Entrega task 15</t>
  </si>
  <si>
    <t>Entrega task 16</t>
  </si>
  <si>
    <t>Entrega task 17</t>
  </si>
  <si>
    <t>Entrega task 18</t>
  </si>
  <si>
    <t>Entrega task 19</t>
  </si>
  <si>
    <t>Entrega task 20</t>
  </si>
  <si>
    <t>Entrega task 21</t>
  </si>
  <si>
    <t>Entrega task 22</t>
  </si>
  <si>
    <t>Entrega task 23</t>
  </si>
  <si>
    <t>Entrega task 24</t>
  </si>
  <si>
    <t>Entrega task 25</t>
  </si>
  <si>
    <t>task 11</t>
  </si>
  <si>
    <t>task 12</t>
  </si>
  <si>
    <t>task 13</t>
  </si>
  <si>
    <t>task 14</t>
  </si>
  <si>
    <t>task 15</t>
  </si>
  <si>
    <t>task 16</t>
  </si>
  <si>
    <t>task 17</t>
  </si>
  <si>
    <t>task 18</t>
  </si>
  <si>
    <t>task 19</t>
  </si>
  <si>
    <t>task 20</t>
  </si>
  <si>
    <t>task 21</t>
  </si>
  <si>
    <t>task 22</t>
  </si>
  <si>
    <t>task 23</t>
  </si>
  <si>
    <t>task 24</t>
  </si>
  <si>
    <t>task 25</t>
  </si>
  <si>
    <t>Task 11</t>
  </si>
  <si>
    <t>Task 12</t>
  </si>
  <si>
    <t>Task 13</t>
  </si>
  <si>
    <t>Task 14</t>
  </si>
  <si>
    <t>Task 15</t>
  </si>
  <si>
    <t>Task 16</t>
  </si>
  <si>
    <t>Task 17</t>
  </si>
  <si>
    <t>Task 18</t>
  </si>
  <si>
    <t>Task 19</t>
  </si>
  <si>
    <t>Task 20</t>
  </si>
  <si>
    <t>Task 21</t>
  </si>
  <si>
    <t>Task 22</t>
  </si>
  <si>
    <t>Task 23</t>
  </si>
  <si>
    <t>Task 24</t>
  </si>
  <si>
    <t>Task 25</t>
  </si>
  <si>
    <t xml:space="preserve">Informe de Task </t>
  </si>
  <si>
    <t>Número de task</t>
  </si>
  <si>
    <t xml:space="preserve">Titulo </t>
  </si>
  <si>
    <t xml:space="preserve">Fecha de envio </t>
  </si>
  <si>
    <t xml:space="preserve">Formato </t>
  </si>
  <si>
    <t>Animals</t>
  </si>
  <si>
    <t xml:space="preserve">Enero </t>
  </si>
  <si>
    <t>En la fila 32 (debajo de la lista completa) encontrarás esta tabla para registrar: Número de actividad (número asignado por ti), título de la actividad, fecha en que la enviaste a la familia y el formato (guía, audio, video, etc)</t>
  </si>
  <si>
    <t xml:space="preserve">Y en la lista, registramos que la familia de la estudiante Daniella Restuccia entregó la Task 1 el 02 de enero. </t>
  </si>
  <si>
    <t>A modo de ejemplo , registramos la Task 1 de Animals , en fomato video que enviamos el 1 de enero.</t>
  </si>
  <si>
    <t xml:space="preserve">Desde la fila AB en adelante, por colores aparecerá de manera automática la categoría de cada familia, considerando cuantos días demora en enviar la actividad. Podemos ver en el ejemplo de la primera estudiante Daniella, que aparece un "1" porque demoró un día, y aparece en color verde, porque está en la categoría "de 0 a 7 días". </t>
  </si>
  <si>
    <t xml:space="preserve"> Una vez que ya ingreses datos de envío de actividades, al final de cada fila aparecerá el promdeo de días de respuesta por Task o actividad. También de forma automática se actualizará un gráfico para poder ayudar con tus procesos de mejora y ajustes por cada actividad.</t>
  </si>
  <si>
    <t xml:space="preserve">Task 1 </t>
  </si>
  <si>
    <t>Task 2</t>
  </si>
  <si>
    <t xml:space="preserve">A continuacion encontrarán en la planilla, la pestaña "Curso_task ". En ella hay una lista donde puedes vaciar el listado de nombre de los estudiantes y sus apoderados, llevando registro de la fecha en que entregan sus actividades.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</si>
</sst>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0_ ;\-#,##0\ "/>
  </numFmts>
  <fonts count="10" x14ac:knownFonts="1">
    <font>
      <sz val="11"/>
      <color theme="1"/>
      <name val="Calibri"/>
      <family val="2"/>
      <scheme val="minor"/>
    </font>
    <font>
      <sz val="18"/>
      <color theme="3"/>
      <name val="Calibri Light"/>
      <family val="2"/>
      <scheme val="major"/>
    </font>
    <font>
      <b/>
      <sz val="11"/>
      <color theme="0"/>
      <name val="Calibri"/>
      <family val="2"/>
      <scheme val="minor"/>
    </font>
    <font>
      <b/>
      <sz val="11"/>
      <color theme="1"/>
      <name val="Calibri"/>
      <family val="2"/>
      <scheme val="minor"/>
    </font>
    <font>
      <b/>
      <sz val="26"/>
      <color theme="9"/>
      <name val="Calibri Light"/>
      <family val="2"/>
      <scheme val="major"/>
    </font>
    <font>
      <sz val="8"/>
      <name val="Calibri"/>
      <family val="2"/>
      <scheme val="minor"/>
    </font>
    <font>
      <sz val="11"/>
      <color rgb="FF92D050"/>
      <name val="Calibri"/>
      <family val="2"/>
      <scheme val="minor"/>
    </font>
    <font>
      <sz val="11"/>
      <color theme="1"/>
      <name val="Calibri"/>
      <family val="2"/>
      <scheme val="minor"/>
    </font>
    <font>
      <b/>
      <sz val="20"/>
      <color theme="1"/>
      <name val="Calibri"/>
      <family val="2"/>
      <scheme val="minor"/>
    </font>
    <font>
      <b/>
      <sz val="26"/>
      <color theme="0"/>
      <name val="Calibri Light"/>
      <family val="2"/>
      <scheme val="major"/>
    </font>
  </fonts>
  <fills count="10">
    <fill>
      <patternFill patternType="none"/>
    </fill>
    <fill>
      <patternFill patternType="gray125"/>
    </fill>
    <fill>
      <patternFill patternType="solid">
        <fgColor theme="3"/>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theme="4" tint="0.79998168889431442"/>
        <bgColor indexed="64"/>
      </patternFill>
    </fill>
    <fill>
      <patternFill patternType="solid">
        <fgColor theme="4"/>
        <bgColor indexed="64"/>
      </patternFill>
    </fill>
    <fill>
      <patternFill patternType="solid">
        <fgColor theme="9" tint="0.79998168889431442"/>
        <bgColor indexed="64"/>
      </patternFill>
    </fill>
  </fills>
  <borders count="33">
    <border>
      <left/>
      <right/>
      <top/>
      <bottom/>
      <diagonal/>
    </border>
    <border>
      <left/>
      <right/>
      <top style="thick">
        <color theme="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medium">
        <color theme="4" tint="0.39997558519241921"/>
      </left>
      <right/>
      <top style="medium">
        <color theme="4" tint="0.39997558519241921"/>
      </top>
      <bottom/>
      <diagonal/>
    </border>
    <border>
      <left/>
      <right style="medium">
        <color theme="4" tint="0.39997558519241921"/>
      </right>
      <top style="medium">
        <color theme="4" tint="0.39997558519241921"/>
      </top>
      <bottom/>
      <diagonal/>
    </border>
    <border>
      <left style="medium">
        <color theme="4" tint="0.39997558519241921"/>
      </left>
      <right/>
      <top/>
      <bottom/>
      <diagonal/>
    </border>
    <border>
      <left/>
      <right style="medium">
        <color theme="4" tint="0.39997558519241921"/>
      </right>
      <top/>
      <bottom/>
      <diagonal/>
    </border>
    <border>
      <left style="medium">
        <color theme="4" tint="0.39997558519241921"/>
      </left>
      <right/>
      <top/>
      <bottom style="medium">
        <color theme="4" tint="0.39997558519241921"/>
      </bottom>
      <diagonal/>
    </border>
    <border>
      <left/>
      <right style="medium">
        <color theme="4" tint="0.39997558519241921"/>
      </right>
      <top/>
      <bottom style="medium">
        <color theme="4"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xf numFmtId="164" fontId="7" fillId="0" borderId="0" applyFont="0" applyFill="0" applyBorder="0" applyAlignment="0" applyProtection="0"/>
  </cellStyleXfs>
  <cellXfs count="74">
    <xf numFmtId="0" fontId="0" fillId="0" borderId="0" xfId="0"/>
    <xf numFmtId="0" fontId="0" fillId="0" borderId="2"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14" fontId="0" fillId="0" borderId="6" xfId="0" applyNumberForma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0" xfId="0" applyBorder="1" applyAlignment="1">
      <alignment horizontal="center" vertical="center" wrapText="1"/>
    </xf>
    <xf numFmtId="14" fontId="0" fillId="4" borderId="2" xfId="0" applyNumberFormat="1" applyFill="1" applyBorder="1" applyAlignment="1">
      <alignment horizontal="center" vertical="center"/>
    </xf>
    <xf numFmtId="1" fontId="0" fillId="0" borderId="13" xfId="0" applyNumberFormat="1" applyBorder="1" applyAlignment="1">
      <alignment horizontal="center" vertical="center"/>
    </xf>
    <xf numFmtId="0" fontId="4" fillId="2" borderId="0" xfId="1" applyFont="1" applyFill="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center" vertical="center"/>
    </xf>
    <xf numFmtId="14" fontId="0" fillId="0" borderId="0" xfId="0" applyNumberFormat="1" applyBorder="1" applyAlignment="1">
      <alignment horizontal="center" vertical="center"/>
    </xf>
    <xf numFmtId="0" fontId="3" fillId="0" borderId="0" xfId="0" applyFont="1" applyBorder="1" applyAlignment="1">
      <alignment vertical="center"/>
    </xf>
    <xf numFmtId="0" fontId="6" fillId="0" borderId="0" xfId="0" applyFont="1" applyFill="1" applyBorder="1" applyAlignment="1">
      <alignment horizontal="center" vertical="center"/>
    </xf>
    <xf numFmtId="0" fontId="0" fillId="0" borderId="0" xfId="0" applyFill="1" applyBorder="1" applyAlignment="1">
      <alignment horizontal="center" vertical="center"/>
    </xf>
    <xf numFmtId="0" fontId="0" fillId="0" borderId="0" xfId="0" applyFill="1" applyBorder="1"/>
    <xf numFmtId="0" fontId="0" fillId="0" borderId="14" xfId="0" applyBorder="1" applyAlignment="1">
      <alignment horizontal="center" vertical="center"/>
    </xf>
    <xf numFmtId="0" fontId="6" fillId="3" borderId="11" xfId="0" applyFont="1" applyFill="1" applyBorder="1" applyAlignment="1">
      <alignment horizontal="center" vertical="center"/>
    </xf>
    <xf numFmtId="17" fontId="0" fillId="0" borderId="15" xfId="0" applyNumberFormat="1" applyBorder="1" applyAlignment="1">
      <alignment horizontal="center" vertical="center"/>
    </xf>
    <xf numFmtId="0" fontId="0" fillId="6" borderId="16" xfId="0" applyFill="1" applyBorder="1" applyAlignment="1">
      <alignment horizontal="center" vertical="center"/>
    </xf>
    <xf numFmtId="0" fontId="0" fillId="0" borderId="15" xfId="0" applyBorder="1" applyAlignment="1">
      <alignment horizontal="center" vertical="center"/>
    </xf>
    <xf numFmtId="0" fontId="0" fillId="4" borderId="16" xfId="0" applyFill="1" applyBorder="1" applyAlignment="1">
      <alignment horizontal="center" vertical="center"/>
    </xf>
    <xf numFmtId="0" fontId="0" fillId="0" borderId="15" xfId="0" applyBorder="1" applyAlignment="1">
      <alignment horizontal="center" vertical="center" wrapText="1"/>
    </xf>
    <xf numFmtId="0" fontId="0" fillId="5" borderId="16" xfId="0" applyFill="1" applyBorder="1" applyAlignment="1">
      <alignment horizontal="center" vertical="center"/>
    </xf>
    <xf numFmtId="0" fontId="0" fillId="0" borderId="15" xfId="0" applyFill="1" applyBorder="1" applyAlignment="1">
      <alignment horizontal="center" vertical="center"/>
    </xf>
    <xf numFmtId="0" fontId="0" fillId="0" borderId="16" xfId="0" applyBorder="1" applyAlignment="1">
      <alignment horizontal="center" vertical="center"/>
    </xf>
    <xf numFmtId="0" fontId="0" fillId="0" borderId="17" xfId="0" applyFill="1" applyBorder="1"/>
    <xf numFmtId="0" fontId="0" fillId="0" borderId="18" xfId="0" applyBorder="1"/>
    <xf numFmtId="1" fontId="0" fillId="0" borderId="19" xfId="0" applyNumberFormat="1" applyBorder="1" applyAlignment="1">
      <alignment horizontal="center" vertical="center"/>
    </xf>
    <xf numFmtId="0" fontId="0" fillId="0" borderId="20" xfId="0" applyBorder="1" applyAlignment="1">
      <alignment horizontal="center" vertical="center" wrapText="1"/>
    </xf>
    <xf numFmtId="0" fontId="2" fillId="8" borderId="20" xfId="0" applyFont="1" applyFill="1" applyBorder="1" applyAlignment="1">
      <alignment horizontal="center" vertical="center" wrapText="1"/>
    </xf>
    <xf numFmtId="1" fontId="0" fillId="0" borderId="20" xfId="0" applyNumberFormat="1" applyBorder="1" applyAlignment="1">
      <alignment horizontal="center" vertical="center"/>
    </xf>
    <xf numFmtId="165" fontId="0" fillId="0" borderId="20" xfId="2" applyNumberFormat="1" applyFont="1" applyBorder="1" applyAlignment="1">
      <alignment horizontal="center" vertical="center"/>
    </xf>
    <xf numFmtId="0" fontId="0" fillId="0" borderId="20" xfId="0" applyBorder="1" applyAlignment="1">
      <alignment horizontal="center" vertical="center"/>
    </xf>
    <xf numFmtId="0" fontId="0" fillId="0" borderId="20" xfId="0" applyNumberFormat="1" applyBorder="1" applyAlignment="1">
      <alignment horizontal="center" vertical="center"/>
    </xf>
    <xf numFmtId="0" fontId="0" fillId="8" borderId="20" xfId="0" applyFill="1"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0" xfId="0" applyBorder="1" applyAlignment="1">
      <alignment horizontal="center" vertical="center" wrapText="1"/>
    </xf>
    <xf numFmtId="0" fontId="0" fillId="9" borderId="27" xfId="0" applyFill="1" applyBorder="1" applyAlignment="1">
      <alignment horizontal="center" vertical="center" wrapText="1"/>
    </xf>
    <xf numFmtId="0" fontId="0" fillId="9" borderId="28" xfId="0" applyFill="1" applyBorder="1" applyAlignment="1">
      <alignment horizontal="center" vertical="center" wrapText="1"/>
    </xf>
    <xf numFmtId="0" fontId="0" fillId="9" borderId="29" xfId="0" applyFill="1" applyBorder="1" applyAlignment="1">
      <alignment horizontal="center" vertical="center" wrapText="1"/>
    </xf>
    <xf numFmtId="0" fontId="0" fillId="9" borderId="12" xfId="0" applyFill="1" applyBorder="1" applyAlignment="1">
      <alignment horizontal="center" vertical="center" wrapText="1"/>
    </xf>
    <xf numFmtId="0" fontId="0" fillId="9" borderId="0" xfId="0" applyFill="1" applyBorder="1" applyAlignment="1">
      <alignment horizontal="center" vertical="center" wrapText="1"/>
    </xf>
    <xf numFmtId="0" fontId="0" fillId="9" borderId="30" xfId="0" applyFill="1" applyBorder="1" applyAlignment="1">
      <alignment horizontal="center" vertical="center" wrapText="1"/>
    </xf>
    <xf numFmtId="0" fontId="0" fillId="9" borderId="13" xfId="0" applyFill="1" applyBorder="1" applyAlignment="1">
      <alignment horizontal="center" vertical="center" wrapText="1"/>
    </xf>
    <xf numFmtId="0" fontId="0" fillId="9" borderId="31" xfId="0" applyFill="1" applyBorder="1" applyAlignment="1">
      <alignment horizontal="center" vertical="center" wrapText="1"/>
    </xf>
    <xf numFmtId="0" fontId="0" fillId="9" borderId="32" xfId="0" applyFill="1"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12" xfId="0" applyBorder="1" applyAlignment="1">
      <alignment horizontal="center" vertical="center" wrapText="1"/>
    </xf>
    <xf numFmtId="0" fontId="0" fillId="0" borderId="0" xfId="0" applyBorder="1" applyAlignment="1">
      <alignment horizontal="center" vertical="center" wrapText="1"/>
    </xf>
    <xf numFmtId="0" fontId="0" fillId="0" borderId="30" xfId="0" applyBorder="1" applyAlignment="1">
      <alignment horizontal="center" vertical="center" wrapText="1"/>
    </xf>
    <xf numFmtId="0" fontId="0" fillId="0" borderId="13"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9" fillId="2" borderId="1" xfId="1" applyFont="1" applyFill="1" applyBorder="1" applyAlignment="1">
      <alignment horizontal="center" vertical="center"/>
    </xf>
    <xf numFmtId="0" fontId="4" fillId="2" borderId="1" xfId="1" applyFont="1" applyFill="1" applyBorder="1" applyAlignment="1">
      <alignment horizontal="center" vertical="center"/>
    </xf>
    <xf numFmtId="0" fontId="8" fillId="7" borderId="12" xfId="0" applyFont="1" applyFill="1" applyBorder="1" applyAlignment="1">
      <alignment horizontal="center" vertical="center"/>
    </xf>
    <xf numFmtId="0" fontId="8" fillId="7" borderId="0" xfId="0" applyFont="1" applyFill="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cellXfs>
  <cellStyles count="3">
    <cellStyle name="Millares" xfId="2" builtinId="3"/>
    <cellStyle name="Normal" xfId="0" builtinId="0"/>
    <cellStyle name="Título" xfId="1" builtinId="15"/>
  </cellStyles>
  <dxfs count="445">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numFmt numFmtId="19" formatCode="dd/mm/yyyy"/>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1" formatCode="0"/>
      <alignment horizontal="center" vertical="center" textRotation="0" wrapText="0" indent="0" justifyLastLine="0" shrinkToFit="0" readingOrder="0"/>
      <border diagonalUp="0" diagonalDown="0" outline="0">
        <left style="medium">
          <color indexed="64"/>
        </left>
        <right style="medium">
          <color indexed="64"/>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165" formatCode="#,##0_ ;\-#,##0\ "/>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1" formatCode="0"/>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border diagonalUp="0" diagonalDown="0" outline="0">
        <left/>
        <right/>
        <top/>
        <bottom/>
      </border>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border diagonalUp="0" diagonalDown="0" outline="0">
        <left/>
        <right/>
        <top/>
        <bottom/>
      </border>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border diagonalUp="0" diagonalDown="0" outline="0">
        <left/>
        <right/>
        <top/>
        <bottom/>
      </border>
    </dxf>
    <dxf>
      <numFmt numFmtId="19" formatCode="dd/mm/yyyy"/>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border diagonalUp="0" diagonalDown="0">
        <left/>
        <right style="medium">
          <color theme="4" tint="0.39997558519241921"/>
        </right>
        <top/>
        <bottom/>
        <vertical/>
        <horizontal/>
      </border>
    </dxf>
    <dxf>
      <alignment horizontal="center" vertical="center" textRotation="0" wrapText="0" indent="0" justifyLastLine="0" shrinkToFit="0" readingOrder="0"/>
    </dxf>
    <dxf>
      <alignment horizontal="center" vertical="center" textRotation="0" indent="0" justifyLastLine="0" shrinkToFit="0" readingOrder="0"/>
      <border diagonalUp="0" diagonalDown="0">
        <left style="medium">
          <color theme="4" tint="0.39997558519241921"/>
        </left>
        <right/>
        <top/>
        <bottom/>
        <vertical/>
        <horizontal/>
      </border>
    </dxf>
    <dxf>
      <alignment horizontal="center" vertical="center" textRotation="0" indent="0" justifyLastLine="0" shrinkToFit="0" readingOrder="0"/>
    </dxf>
    <dxf>
      <alignment horizontal="center" vertical="center" textRotation="0" wrapText="1" indent="0" justifyLastLine="0" shrinkToFit="0" readingOrder="0"/>
    </dxf>
    <dxf>
      <fill>
        <patternFill>
          <bgColor rgb="FF92D050"/>
        </patternFill>
      </fill>
    </dxf>
    <dxf>
      <fill>
        <patternFill>
          <bgColor rgb="FF00B050"/>
        </patternFill>
      </fill>
    </dxf>
    <dxf>
      <fill>
        <patternFill>
          <bgColor rgb="FFFFFF00"/>
        </patternFill>
      </fill>
    </dxf>
    <dxf>
      <fill>
        <patternFill>
          <bgColor rgb="FFFF0000"/>
        </patternFill>
      </fill>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numFmt numFmtId="19" formatCode="dd/mm/yyyy"/>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1" formatCode="0"/>
      <alignment horizontal="center" vertical="center" textRotation="0" wrapText="0" indent="0" justifyLastLine="0" shrinkToFit="0" readingOrder="0"/>
      <border diagonalUp="0" diagonalDown="0" outline="0">
        <left style="medium">
          <color indexed="64"/>
        </left>
        <right style="medium">
          <color indexed="64"/>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165" formatCode="#,##0_ ;\-#,##0\ "/>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1" formatCode="0"/>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border diagonalUp="0" diagonalDown="0" outline="0">
        <left/>
        <right/>
        <top/>
        <bottom/>
      </border>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border diagonalUp="0" diagonalDown="0" outline="0">
        <left/>
        <right/>
        <top/>
        <bottom/>
      </border>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border diagonalUp="0" diagonalDown="0" outline="0">
        <left/>
        <right/>
        <top/>
        <bottom/>
      </border>
    </dxf>
    <dxf>
      <numFmt numFmtId="19" formatCode="dd/mm/yyyy"/>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border diagonalUp="0" diagonalDown="0">
        <left/>
        <right style="medium">
          <color theme="4" tint="0.39997558519241921"/>
        </right>
        <top/>
        <bottom/>
        <vertical/>
        <horizontal/>
      </border>
    </dxf>
    <dxf>
      <alignment horizontal="center" vertical="center" textRotation="0" wrapText="0" indent="0" justifyLastLine="0" shrinkToFit="0" readingOrder="0"/>
    </dxf>
    <dxf>
      <alignment horizontal="center" vertical="center" textRotation="0" indent="0" justifyLastLine="0" shrinkToFit="0" readingOrder="0"/>
      <border diagonalUp="0" diagonalDown="0">
        <left style="medium">
          <color theme="4" tint="0.39997558519241921"/>
        </left>
        <right/>
        <top/>
        <bottom/>
        <vertical/>
        <horizontal/>
      </border>
    </dxf>
    <dxf>
      <alignment horizontal="center" vertical="center" textRotation="0" indent="0" justifyLastLine="0" shrinkToFit="0" readingOrder="0"/>
    </dxf>
    <dxf>
      <alignment horizontal="center" vertical="center" textRotation="0" wrapText="1" indent="0" justifyLastLine="0" shrinkToFit="0" readingOrder="0"/>
    </dxf>
    <dxf>
      <fill>
        <patternFill>
          <bgColor rgb="FF92D050"/>
        </patternFill>
      </fill>
    </dxf>
    <dxf>
      <fill>
        <patternFill>
          <bgColor rgb="FF00B050"/>
        </patternFill>
      </fill>
    </dxf>
    <dxf>
      <fill>
        <patternFill>
          <bgColor rgb="FFFFFF00"/>
        </patternFill>
      </fill>
    </dxf>
    <dxf>
      <fill>
        <patternFill>
          <bgColor rgb="FFFF0000"/>
        </patternFill>
      </fill>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numFmt numFmtId="19" formatCode="dd/mm/yyyy"/>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1" formatCode="0"/>
      <alignment horizontal="center" vertical="center" textRotation="0" wrapText="0" indent="0" justifyLastLine="0" shrinkToFit="0" readingOrder="0"/>
      <border diagonalUp="0" diagonalDown="0" outline="0">
        <left style="medium">
          <color indexed="64"/>
        </left>
        <right style="medium">
          <color indexed="64"/>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165" formatCode="#,##0_ ;\-#,##0\ "/>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1" formatCode="0"/>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border diagonalUp="0" diagonalDown="0" outline="0">
        <left/>
        <right/>
        <top/>
        <bottom/>
      </border>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border diagonalUp="0" diagonalDown="0" outline="0">
        <left/>
        <right/>
        <top/>
        <bottom/>
      </border>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border diagonalUp="0" diagonalDown="0" outline="0">
        <left/>
        <right/>
        <top/>
        <bottom/>
      </border>
    </dxf>
    <dxf>
      <numFmt numFmtId="19" formatCode="dd/mm/yyyy"/>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border diagonalUp="0" diagonalDown="0">
        <left/>
        <right style="medium">
          <color theme="4" tint="0.39997558519241921"/>
        </right>
        <top/>
        <bottom/>
        <vertical/>
        <horizontal/>
      </border>
    </dxf>
    <dxf>
      <alignment horizontal="center" vertical="center" textRotation="0" wrapText="0" indent="0" justifyLastLine="0" shrinkToFit="0" readingOrder="0"/>
    </dxf>
    <dxf>
      <alignment horizontal="center" vertical="center" textRotation="0" indent="0" justifyLastLine="0" shrinkToFit="0" readingOrder="0"/>
      <border diagonalUp="0" diagonalDown="0">
        <left style="medium">
          <color theme="4" tint="0.39997558519241921"/>
        </left>
        <right/>
        <top/>
        <bottom/>
        <vertical/>
        <horizontal/>
      </border>
    </dxf>
    <dxf>
      <alignment horizontal="center" vertical="center" textRotation="0" indent="0" justifyLastLine="0" shrinkToFit="0" readingOrder="0"/>
    </dxf>
    <dxf>
      <alignment horizontal="center" vertical="center" textRotation="0" wrapText="1" indent="0" justifyLastLine="0" shrinkToFit="0" readingOrder="0"/>
    </dxf>
    <dxf>
      <fill>
        <patternFill>
          <bgColor rgb="FF92D050"/>
        </patternFill>
      </fill>
    </dxf>
    <dxf>
      <fill>
        <patternFill>
          <bgColor rgb="FF00B050"/>
        </patternFill>
      </fill>
    </dxf>
    <dxf>
      <fill>
        <patternFill>
          <bgColor rgb="FFFFFF00"/>
        </patternFill>
      </fill>
    </dxf>
    <dxf>
      <fill>
        <patternFill>
          <bgColor rgb="FFFF0000"/>
        </patternFill>
      </fill>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numFmt numFmtId="19" formatCode="dd/mm/yyyy"/>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1" formatCode="0"/>
      <alignment horizontal="center" vertical="center" textRotation="0" wrapText="0" indent="0" justifyLastLine="0" shrinkToFit="0" readingOrder="0"/>
      <border diagonalUp="0" diagonalDown="0" outline="0">
        <left style="medium">
          <color indexed="64"/>
        </left>
        <right style="medium">
          <color indexed="64"/>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165" formatCode="#,##0_ ;\-#,##0\ "/>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1" formatCode="0"/>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border diagonalUp="0" diagonalDown="0" outline="0">
        <left/>
        <right/>
        <top/>
        <bottom/>
      </border>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border diagonalUp="0" diagonalDown="0" outline="0">
        <left/>
        <right/>
        <top/>
        <bottom/>
      </border>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border diagonalUp="0" diagonalDown="0" outline="0">
        <left/>
        <right/>
        <top/>
        <bottom/>
      </border>
    </dxf>
    <dxf>
      <numFmt numFmtId="19" formatCode="dd/mm/yyyy"/>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border diagonalUp="0" diagonalDown="0">
        <left/>
        <right style="medium">
          <color theme="4" tint="0.39997558519241921"/>
        </right>
        <top/>
        <bottom/>
        <vertical/>
        <horizontal/>
      </border>
    </dxf>
    <dxf>
      <alignment horizontal="center" vertical="center" textRotation="0" wrapText="0" indent="0" justifyLastLine="0" shrinkToFit="0" readingOrder="0"/>
    </dxf>
    <dxf>
      <alignment horizontal="center" vertical="center" textRotation="0" indent="0" justifyLastLine="0" shrinkToFit="0" readingOrder="0"/>
      <border diagonalUp="0" diagonalDown="0">
        <left style="medium">
          <color theme="4" tint="0.39997558519241921"/>
        </left>
        <right/>
        <top/>
        <bottom/>
        <vertical/>
        <horizontal/>
      </border>
    </dxf>
    <dxf>
      <alignment horizontal="center" vertical="center" textRotation="0" indent="0" justifyLastLine="0" shrinkToFit="0" readingOrder="0"/>
    </dxf>
    <dxf>
      <alignment horizontal="center" vertical="center" textRotation="0" wrapText="1" indent="0" justifyLastLine="0" shrinkToFit="0" readingOrder="0"/>
    </dxf>
    <dxf>
      <fill>
        <patternFill>
          <bgColor rgb="FF92D050"/>
        </patternFill>
      </fill>
    </dxf>
    <dxf>
      <fill>
        <patternFill>
          <bgColor rgb="FF00B050"/>
        </patternFill>
      </fill>
    </dxf>
    <dxf>
      <fill>
        <patternFill>
          <bgColor rgb="FFFFFF00"/>
        </patternFill>
      </fill>
    </dxf>
    <dxf>
      <fill>
        <patternFill>
          <bgColor rgb="FFFF0000"/>
        </patternFill>
      </fill>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numFmt numFmtId="19" formatCode="dd/mm/yyyy"/>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1" formatCode="0"/>
      <alignment horizontal="center" vertical="center" textRotation="0" wrapText="0" indent="0" justifyLastLine="0" shrinkToFit="0" readingOrder="0"/>
      <border diagonalUp="0" diagonalDown="0" outline="0">
        <left style="medium">
          <color indexed="64"/>
        </left>
        <right style="medium">
          <color indexed="64"/>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0" formatCode="General"/>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165" formatCode="#,##0_ ;\-#,##0\ "/>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numFmt numFmtId="1" formatCode="0"/>
      <alignment horizontal="center" vertical="center" textRotation="0" wrapText="0" indent="0" justifyLastLine="0" shrinkToFit="0" readingOrder="0"/>
      <border diagonalUp="0" diagonalDown="0" outline="0">
        <left style="medium">
          <color indexed="64"/>
        </left>
        <right/>
        <top/>
        <bottom style="medium">
          <color indexed="64"/>
        </bottom>
      </border>
    </dxf>
    <dxf>
      <numFmt numFmtId="1" formatCode="0"/>
      <alignment horizontal="center" vertical="center" textRotation="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border diagonalUp="0" diagonalDown="0" outline="0">
        <left/>
        <right/>
        <top/>
        <bottom/>
      </border>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border diagonalUp="0" diagonalDown="0" outline="0">
        <left/>
        <right/>
        <top/>
        <bottom/>
      </border>
    </dxf>
    <dxf>
      <numFmt numFmtId="19" formatCode="dd/mm/yyyy"/>
      <alignment horizontal="center" vertical="center" textRotation="0" indent="0" justifyLastLine="0" shrinkToFit="0" readingOrder="0"/>
    </dxf>
    <dxf>
      <numFmt numFmtId="19" formatCode="dd/mm/yyyy"/>
      <alignment horizontal="center" vertical="center" textRotation="0" wrapText="0" indent="0" justifyLastLine="0" shrinkToFit="0" readingOrder="0"/>
      <border diagonalUp="0" diagonalDown="0" outline="0">
        <left/>
        <right/>
        <top/>
        <bottom/>
      </border>
    </dxf>
    <dxf>
      <numFmt numFmtId="19" formatCode="dd/mm/yyyy"/>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border diagonalUp="0" diagonalDown="0">
        <left/>
        <right style="medium">
          <color theme="4" tint="0.39997558519241921"/>
        </right>
        <top/>
        <bottom/>
        <vertical/>
        <horizontal/>
      </border>
    </dxf>
    <dxf>
      <alignment horizontal="center" vertical="center" textRotation="0" wrapText="0" indent="0" justifyLastLine="0" shrinkToFit="0" readingOrder="0"/>
    </dxf>
    <dxf>
      <alignment horizontal="center" vertical="center" textRotation="0" indent="0" justifyLastLine="0" shrinkToFit="0" readingOrder="0"/>
      <border diagonalUp="0" diagonalDown="0">
        <left style="medium">
          <color theme="4" tint="0.39997558519241921"/>
        </left>
        <right/>
        <top/>
        <bottom/>
        <vertical/>
        <horizontal/>
      </border>
    </dxf>
    <dxf>
      <alignment horizontal="center" vertical="center" textRotation="0" indent="0" justifyLastLine="0" shrinkToFit="0" readingOrder="0"/>
    </dxf>
    <dxf>
      <alignment horizontal="center" vertical="center" textRotation="0" wrapText="1" indent="0" justifyLastLine="0" shrinkToFit="0" readingOrder="0"/>
    </dxf>
    <dxf>
      <fill>
        <patternFill>
          <bgColor rgb="FF92D05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Promedio</a:t>
            </a:r>
            <a:r>
              <a:rPr lang="es-CL" baseline="0"/>
              <a:t> de días de respuesta por task</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barChart>
        <c:barDir val="col"/>
        <c:grouping val="clustered"/>
        <c:varyColors val="0"/>
        <c:ser>
          <c:idx val="0"/>
          <c:order val="0"/>
          <c:spPr>
            <a:solidFill>
              <a:schemeClr val="accent1"/>
            </a:solidFill>
            <a:ln>
              <a:noFill/>
            </a:ln>
            <a:effectLst/>
          </c:spPr>
          <c:invertIfNegative val="0"/>
          <c:cat>
            <c:strRef>
              <c:f>'Curso_task '!$AB$3:$AZ$3</c:f>
              <c:strCache>
                <c:ptCount val="25"/>
                <c:pt idx="0">
                  <c:v> task 1 </c:v>
                </c:pt>
                <c:pt idx="1">
                  <c:v>task2</c:v>
                </c:pt>
                <c:pt idx="2">
                  <c:v>task 3</c:v>
                </c:pt>
                <c:pt idx="3">
                  <c:v>task 4</c:v>
                </c:pt>
                <c:pt idx="4">
                  <c:v>task 5</c:v>
                </c:pt>
                <c:pt idx="5">
                  <c:v>task 6</c:v>
                </c:pt>
                <c:pt idx="6">
                  <c:v>task 7</c:v>
                </c:pt>
                <c:pt idx="7">
                  <c:v>task 8</c:v>
                </c:pt>
                <c:pt idx="8">
                  <c:v>task 9</c:v>
                </c:pt>
                <c:pt idx="9">
                  <c:v>task 10</c:v>
                </c:pt>
                <c:pt idx="10">
                  <c:v>task 11</c:v>
                </c:pt>
                <c:pt idx="11">
                  <c:v>task 12</c:v>
                </c:pt>
                <c:pt idx="12">
                  <c:v>task 13</c:v>
                </c:pt>
                <c:pt idx="13">
                  <c:v>task 14</c:v>
                </c:pt>
                <c:pt idx="14">
                  <c:v>task 15</c:v>
                </c:pt>
                <c:pt idx="15">
                  <c:v>task 16</c:v>
                </c:pt>
                <c:pt idx="16">
                  <c:v>task 17</c:v>
                </c:pt>
                <c:pt idx="17">
                  <c:v>task 18</c:v>
                </c:pt>
                <c:pt idx="18">
                  <c:v>task 19</c:v>
                </c:pt>
                <c:pt idx="19">
                  <c:v>task 20</c:v>
                </c:pt>
                <c:pt idx="20">
                  <c:v>task 21</c:v>
                </c:pt>
                <c:pt idx="21">
                  <c:v>task 22</c:v>
                </c:pt>
                <c:pt idx="22">
                  <c:v>task 23</c:v>
                </c:pt>
                <c:pt idx="23">
                  <c:v>task 24</c:v>
                </c:pt>
                <c:pt idx="24">
                  <c:v>task 25</c:v>
                </c:pt>
              </c:strCache>
            </c:strRef>
          </c:cat>
          <c:val>
            <c:numRef>
              <c:f>'Curso_task '!$AB$31:$AZ$31</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0-C5DC-41F8-9542-620E42DC610B}"/>
            </c:ext>
          </c:extLst>
        </c:ser>
        <c:dLbls>
          <c:showLegendKey val="0"/>
          <c:showVal val="0"/>
          <c:showCatName val="0"/>
          <c:showSerName val="0"/>
          <c:showPercent val="0"/>
          <c:showBubbleSize val="0"/>
        </c:dLbls>
        <c:gapWidth val="219"/>
        <c:overlap val="-27"/>
        <c:axId val="1809386912"/>
        <c:axId val="1766699616"/>
      </c:barChart>
      <c:catAx>
        <c:axId val="1809386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766699616"/>
        <c:crosses val="autoZero"/>
        <c:auto val="1"/>
        <c:lblAlgn val="ctr"/>
        <c:lblOffset val="100"/>
        <c:noMultiLvlLbl val="0"/>
      </c:catAx>
      <c:valAx>
        <c:axId val="1766699616"/>
        <c:scaling>
          <c:orientation val="minMax"/>
          <c:max val="15"/>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80938691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Promedio</a:t>
            </a:r>
            <a:r>
              <a:rPr lang="es-CL" baseline="0"/>
              <a:t> de días de respuesta por task</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barChart>
        <c:barDir val="col"/>
        <c:grouping val="clustered"/>
        <c:varyColors val="0"/>
        <c:ser>
          <c:idx val="0"/>
          <c:order val="0"/>
          <c:spPr>
            <a:solidFill>
              <a:schemeClr val="accent1"/>
            </a:solidFill>
            <a:ln>
              <a:noFill/>
            </a:ln>
            <a:effectLst/>
          </c:spPr>
          <c:invertIfNegative val="0"/>
          <c:cat>
            <c:strRef>
              <c:f>'Curso_task '!$AB$3:$AZ$3</c:f>
              <c:strCache>
                <c:ptCount val="25"/>
                <c:pt idx="0">
                  <c:v> task 1 </c:v>
                </c:pt>
                <c:pt idx="1">
                  <c:v>task2</c:v>
                </c:pt>
                <c:pt idx="2">
                  <c:v>task 3</c:v>
                </c:pt>
                <c:pt idx="3">
                  <c:v>task 4</c:v>
                </c:pt>
                <c:pt idx="4">
                  <c:v>task 5</c:v>
                </c:pt>
                <c:pt idx="5">
                  <c:v>task 6</c:v>
                </c:pt>
                <c:pt idx="6">
                  <c:v>task 7</c:v>
                </c:pt>
                <c:pt idx="7">
                  <c:v>task 8</c:v>
                </c:pt>
                <c:pt idx="8">
                  <c:v>task 9</c:v>
                </c:pt>
                <c:pt idx="9">
                  <c:v>task 10</c:v>
                </c:pt>
                <c:pt idx="10">
                  <c:v>task 11</c:v>
                </c:pt>
                <c:pt idx="11">
                  <c:v>task 12</c:v>
                </c:pt>
                <c:pt idx="12">
                  <c:v>task 13</c:v>
                </c:pt>
                <c:pt idx="13">
                  <c:v>task 14</c:v>
                </c:pt>
                <c:pt idx="14">
                  <c:v>task 15</c:v>
                </c:pt>
                <c:pt idx="15">
                  <c:v>task 16</c:v>
                </c:pt>
                <c:pt idx="16">
                  <c:v>task 17</c:v>
                </c:pt>
                <c:pt idx="17">
                  <c:v>task 18</c:v>
                </c:pt>
                <c:pt idx="18">
                  <c:v>task 19</c:v>
                </c:pt>
                <c:pt idx="19">
                  <c:v>task 20</c:v>
                </c:pt>
                <c:pt idx="20">
                  <c:v>task 21</c:v>
                </c:pt>
                <c:pt idx="21">
                  <c:v>task 22</c:v>
                </c:pt>
                <c:pt idx="22">
                  <c:v>task 23</c:v>
                </c:pt>
                <c:pt idx="23">
                  <c:v>task 24</c:v>
                </c:pt>
                <c:pt idx="24">
                  <c:v>task 25</c:v>
                </c:pt>
              </c:strCache>
            </c:strRef>
          </c:cat>
          <c:val>
            <c:numRef>
              <c:f>'Curso_task '!$AB$31:$AZ$31</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0-E459-464F-B3B3-8B8FCBEDC424}"/>
            </c:ext>
          </c:extLst>
        </c:ser>
        <c:dLbls>
          <c:showLegendKey val="0"/>
          <c:showVal val="0"/>
          <c:showCatName val="0"/>
          <c:showSerName val="0"/>
          <c:showPercent val="0"/>
          <c:showBubbleSize val="0"/>
        </c:dLbls>
        <c:gapWidth val="219"/>
        <c:overlap val="-27"/>
        <c:axId val="1809386912"/>
        <c:axId val="1766699616"/>
      </c:barChart>
      <c:catAx>
        <c:axId val="1809386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766699616"/>
        <c:crosses val="autoZero"/>
        <c:auto val="1"/>
        <c:lblAlgn val="ctr"/>
        <c:lblOffset val="100"/>
        <c:noMultiLvlLbl val="0"/>
      </c:catAx>
      <c:valAx>
        <c:axId val="1766699616"/>
        <c:scaling>
          <c:orientation val="minMax"/>
          <c:max val="15"/>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80938691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Promedio</a:t>
            </a:r>
            <a:r>
              <a:rPr lang="es-CL" baseline="0"/>
              <a:t> de días de respuesta por task</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barChart>
        <c:barDir val="col"/>
        <c:grouping val="clustered"/>
        <c:varyColors val="0"/>
        <c:ser>
          <c:idx val="0"/>
          <c:order val="0"/>
          <c:spPr>
            <a:solidFill>
              <a:schemeClr val="accent1"/>
            </a:solidFill>
            <a:ln>
              <a:noFill/>
            </a:ln>
            <a:effectLst/>
          </c:spPr>
          <c:invertIfNegative val="0"/>
          <c:cat>
            <c:strRef>
              <c:f>'Curso_task '!$AB$3:$AZ$3</c:f>
              <c:strCache>
                <c:ptCount val="25"/>
                <c:pt idx="0">
                  <c:v> task 1 </c:v>
                </c:pt>
                <c:pt idx="1">
                  <c:v>task2</c:v>
                </c:pt>
                <c:pt idx="2">
                  <c:v>task 3</c:v>
                </c:pt>
                <c:pt idx="3">
                  <c:v>task 4</c:v>
                </c:pt>
                <c:pt idx="4">
                  <c:v>task 5</c:v>
                </c:pt>
                <c:pt idx="5">
                  <c:v>task 6</c:v>
                </c:pt>
                <c:pt idx="6">
                  <c:v>task 7</c:v>
                </c:pt>
                <c:pt idx="7">
                  <c:v>task 8</c:v>
                </c:pt>
                <c:pt idx="8">
                  <c:v>task 9</c:v>
                </c:pt>
                <c:pt idx="9">
                  <c:v>task 10</c:v>
                </c:pt>
                <c:pt idx="10">
                  <c:v>task 11</c:v>
                </c:pt>
                <c:pt idx="11">
                  <c:v>task 12</c:v>
                </c:pt>
                <c:pt idx="12">
                  <c:v>task 13</c:v>
                </c:pt>
                <c:pt idx="13">
                  <c:v>task 14</c:v>
                </c:pt>
                <c:pt idx="14">
                  <c:v>task 15</c:v>
                </c:pt>
                <c:pt idx="15">
                  <c:v>task 16</c:v>
                </c:pt>
                <c:pt idx="16">
                  <c:v>task 17</c:v>
                </c:pt>
                <c:pt idx="17">
                  <c:v>task 18</c:v>
                </c:pt>
                <c:pt idx="18">
                  <c:v>task 19</c:v>
                </c:pt>
                <c:pt idx="19">
                  <c:v>task 20</c:v>
                </c:pt>
                <c:pt idx="20">
                  <c:v>task 21</c:v>
                </c:pt>
                <c:pt idx="21">
                  <c:v>task 22</c:v>
                </c:pt>
                <c:pt idx="22">
                  <c:v>task 23</c:v>
                </c:pt>
                <c:pt idx="23">
                  <c:v>task 24</c:v>
                </c:pt>
                <c:pt idx="24">
                  <c:v>task 25</c:v>
                </c:pt>
              </c:strCache>
            </c:strRef>
          </c:cat>
          <c:val>
            <c:numRef>
              <c:f>'Curso_task '!$AB$31:$AZ$31</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0-1A63-4CAD-BC2E-AC3853C55FE7}"/>
            </c:ext>
          </c:extLst>
        </c:ser>
        <c:dLbls>
          <c:showLegendKey val="0"/>
          <c:showVal val="0"/>
          <c:showCatName val="0"/>
          <c:showSerName val="0"/>
          <c:showPercent val="0"/>
          <c:showBubbleSize val="0"/>
        </c:dLbls>
        <c:gapWidth val="219"/>
        <c:overlap val="-27"/>
        <c:axId val="1809386912"/>
        <c:axId val="1766699616"/>
      </c:barChart>
      <c:catAx>
        <c:axId val="1809386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766699616"/>
        <c:crosses val="autoZero"/>
        <c:auto val="1"/>
        <c:lblAlgn val="ctr"/>
        <c:lblOffset val="100"/>
        <c:noMultiLvlLbl val="0"/>
      </c:catAx>
      <c:valAx>
        <c:axId val="1766699616"/>
        <c:scaling>
          <c:orientation val="minMax"/>
          <c:max val="15"/>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80938691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Promedio</a:t>
            </a:r>
            <a:r>
              <a:rPr lang="es-CL" baseline="0"/>
              <a:t> de días de respuesta por task</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barChart>
        <c:barDir val="col"/>
        <c:grouping val="clustered"/>
        <c:varyColors val="0"/>
        <c:ser>
          <c:idx val="0"/>
          <c:order val="0"/>
          <c:spPr>
            <a:solidFill>
              <a:schemeClr val="accent1"/>
            </a:solidFill>
            <a:ln>
              <a:noFill/>
            </a:ln>
            <a:effectLst/>
          </c:spPr>
          <c:invertIfNegative val="0"/>
          <c:cat>
            <c:strRef>
              <c:f>'Curso_task '!$AB$3:$AZ$3</c:f>
              <c:strCache>
                <c:ptCount val="25"/>
                <c:pt idx="0">
                  <c:v> task 1 </c:v>
                </c:pt>
                <c:pt idx="1">
                  <c:v>task2</c:v>
                </c:pt>
                <c:pt idx="2">
                  <c:v>task 3</c:v>
                </c:pt>
                <c:pt idx="3">
                  <c:v>task 4</c:v>
                </c:pt>
                <c:pt idx="4">
                  <c:v>task 5</c:v>
                </c:pt>
                <c:pt idx="5">
                  <c:v>task 6</c:v>
                </c:pt>
                <c:pt idx="6">
                  <c:v>task 7</c:v>
                </c:pt>
                <c:pt idx="7">
                  <c:v>task 8</c:v>
                </c:pt>
                <c:pt idx="8">
                  <c:v>task 9</c:v>
                </c:pt>
                <c:pt idx="9">
                  <c:v>task 10</c:v>
                </c:pt>
                <c:pt idx="10">
                  <c:v>task 11</c:v>
                </c:pt>
                <c:pt idx="11">
                  <c:v>task 12</c:v>
                </c:pt>
                <c:pt idx="12">
                  <c:v>task 13</c:v>
                </c:pt>
                <c:pt idx="13">
                  <c:v>task 14</c:v>
                </c:pt>
                <c:pt idx="14">
                  <c:v>task 15</c:v>
                </c:pt>
                <c:pt idx="15">
                  <c:v>task 16</c:v>
                </c:pt>
                <c:pt idx="16">
                  <c:v>task 17</c:v>
                </c:pt>
                <c:pt idx="17">
                  <c:v>task 18</c:v>
                </c:pt>
                <c:pt idx="18">
                  <c:v>task 19</c:v>
                </c:pt>
                <c:pt idx="19">
                  <c:v>task 20</c:v>
                </c:pt>
                <c:pt idx="20">
                  <c:v>task 21</c:v>
                </c:pt>
                <c:pt idx="21">
                  <c:v>task 22</c:v>
                </c:pt>
                <c:pt idx="22">
                  <c:v>task 23</c:v>
                </c:pt>
                <c:pt idx="23">
                  <c:v>task 24</c:v>
                </c:pt>
                <c:pt idx="24">
                  <c:v>task 25</c:v>
                </c:pt>
              </c:strCache>
            </c:strRef>
          </c:cat>
          <c:val>
            <c:numRef>
              <c:f>'Curso_task '!$AB$31:$AZ$31</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0-BF87-4643-BECF-55B3C307FFC8}"/>
            </c:ext>
          </c:extLst>
        </c:ser>
        <c:dLbls>
          <c:showLegendKey val="0"/>
          <c:showVal val="0"/>
          <c:showCatName val="0"/>
          <c:showSerName val="0"/>
          <c:showPercent val="0"/>
          <c:showBubbleSize val="0"/>
        </c:dLbls>
        <c:gapWidth val="219"/>
        <c:overlap val="-27"/>
        <c:axId val="1809386912"/>
        <c:axId val="1766699616"/>
      </c:barChart>
      <c:catAx>
        <c:axId val="1809386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766699616"/>
        <c:crosses val="autoZero"/>
        <c:auto val="1"/>
        <c:lblAlgn val="ctr"/>
        <c:lblOffset val="100"/>
        <c:noMultiLvlLbl val="0"/>
      </c:catAx>
      <c:valAx>
        <c:axId val="1766699616"/>
        <c:scaling>
          <c:orientation val="minMax"/>
          <c:max val="15"/>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80938691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Promedio</a:t>
            </a:r>
            <a:r>
              <a:rPr lang="es-CL" baseline="0"/>
              <a:t> de días de respuesta por task</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barChart>
        <c:barDir val="col"/>
        <c:grouping val="clustered"/>
        <c:varyColors val="0"/>
        <c:ser>
          <c:idx val="0"/>
          <c:order val="0"/>
          <c:spPr>
            <a:solidFill>
              <a:schemeClr val="accent1"/>
            </a:solidFill>
            <a:ln>
              <a:noFill/>
            </a:ln>
            <a:effectLst/>
          </c:spPr>
          <c:invertIfNegative val="0"/>
          <c:cat>
            <c:strRef>
              <c:f>'Curso_task '!$AB$3:$AZ$3</c:f>
              <c:strCache>
                <c:ptCount val="25"/>
                <c:pt idx="0">
                  <c:v> task 1 </c:v>
                </c:pt>
                <c:pt idx="1">
                  <c:v>task2</c:v>
                </c:pt>
                <c:pt idx="2">
                  <c:v>task 3</c:v>
                </c:pt>
                <c:pt idx="3">
                  <c:v>task 4</c:v>
                </c:pt>
                <c:pt idx="4">
                  <c:v>task 5</c:v>
                </c:pt>
                <c:pt idx="5">
                  <c:v>task 6</c:v>
                </c:pt>
                <c:pt idx="6">
                  <c:v>task 7</c:v>
                </c:pt>
                <c:pt idx="7">
                  <c:v>task 8</c:v>
                </c:pt>
                <c:pt idx="8">
                  <c:v>task 9</c:v>
                </c:pt>
                <c:pt idx="9">
                  <c:v>task 10</c:v>
                </c:pt>
                <c:pt idx="10">
                  <c:v>task 11</c:v>
                </c:pt>
                <c:pt idx="11">
                  <c:v>task 12</c:v>
                </c:pt>
                <c:pt idx="12">
                  <c:v>task 13</c:v>
                </c:pt>
                <c:pt idx="13">
                  <c:v>task 14</c:v>
                </c:pt>
                <c:pt idx="14">
                  <c:v>task 15</c:v>
                </c:pt>
                <c:pt idx="15">
                  <c:v>task 16</c:v>
                </c:pt>
                <c:pt idx="16">
                  <c:v>task 17</c:v>
                </c:pt>
                <c:pt idx="17">
                  <c:v>task 18</c:v>
                </c:pt>
                <c:pt idx="18">
                  <c:v>task 19</c:v>
                </c:pt>
                <c:pt idx="19">
                  <c:v>task 20</c:v>
                </c:pt>
                <c:pt idx="20">
                  <c:v>task 21</c:v>
                </c:pt>
                <c:pt idx="21">
                  <c:v>task 22</c:v>
                </c:pt>
                <c:pt idx="22">
                  <c:v>task 23</c:v>
                </c:pt>
                <c:pt idx="23">
                  <c:v>task 24</c:v>
                </c:pt>
                <c:pt idx="24">
                  <c:v>task 25</c:v>
                </c:pt>
              </c:strCache>
            </c:strRef>
          </c:cat>
          <c:val>
            <c:numRef>
              <c:f>'Curso_task '!$AB$31:$AZ$31</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0-B63C-45F2-A48F-985C72F93A15}"/>
            </c:ext>
          </c:extLst>
        </c:ser>
        <c:dLbls>
          <c:showLegendKey val="0"/>
          <c:showVal val="0"/>
          <c:showCatName val="0"/>
          <c:showSerName val="0"/>
          <c:showPercent val="0"/>
          <c:showBubbleSize val="0"/>
        </c:dLbls>
        <c:gapWidth val="219"/>
        <c:overlap val="-27"/>
        <c:axId val="1809386912"/>
        <c:axId val="1766699616"/>
      </c:barChart>
      <c:catAx>
        <c:axId val="1809386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766699616"/>
        <c:crosses val="autoZero"/>
        <c:auto val="1"/>
        <c:lblAlgn val="ctr"/>
        <c:lblOffset val="100"/>
        <c:noMultiLvlLbl val="0"/>
      </c:catAx>
      <c:valAx>
        <c:axId val="1766699616"/>
        <c:scaling>
          <c:orientation val="minMax"/>
          <c:max val="15"/>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80938691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10.png"/><Relationship Id="rId1" Type="http://schemas.openxmlformats.org/officeDocument/2006/relationships/customXml" Target="../ink/ink1.xml"/><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ustomXml" Target="../ink/ink4.xml"/><Relationship Id="rId2" Type="http://schemas.openxmlformats.org/officeDocument/2006/relationships/image" Target="../media/image10.png"/><Relationship Id="rId1" Type="http://schemas.openxmlformats.org/officeDocument/2006/relationships/customXml" Target="../ink/ink3.xml"/><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chart" Target="../charts/chart2.xml"/></Relationships>
</file>

<file path=xl/drawings/_rels/drawing4.xml.rels><?xml version="1.0" encoding="UTF-8" standalone="yes"?>
<Relationships xmlns="http://schemas.openxmlformats.org/package/2006/relationships"><Relationship Id="rId3" Type="http://schemas.openxmlformats.org/officeDocument/2006/relationships/customXml" Target="../ink/ink6.xml"/><Relationship Id="rId2" Type="http://schemas.openxmlformats.org/officeDocument/2006/relationships/image" Target="../media/image10.png"/><Relationship Id="rId1" Type="http://schemas.openxmlformats.org/officeDocument/2006/relationships/customXml" Target="../ink/ink5.xml"/><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chart" Target="../charts/chart3.xml"/></Relationships>
</file>

<file path=xl/drawings/_rels/drawing5.xml.rels><?xml version="1.0" encoding="UTF-8" standalone="yes"?>
<Relationships xmlns="http://schemas.openxmlformats.org/package/2006/relationships"><Relationship Id="rId3" Type="http://schemas.openxmlformats.org/officeDocument/2006/relationships/customXml" Target="../ink/ink8.xml"/><Relationship Id="rId2" Type="http://schemas.openxmlformats.org/officeDocument/2006/relationships/image" Target="../media/image10.png"/><Relationship Id="rId1" Type="http://schemas.openxmlformats.org/officeDocument/2006/relationships/customXml" Target="../ink/ink7.xml"/><Relationship Id="rId6" Type="http://schemas.openxmlformats.org/officeDocument/2006/relationships/image" Target="../media/image9.png"/><Relationship Id="rId5" Type="http://schemas.openxmlformats.org/officeDocument/2006/relationships/image" Target="../media/image7.png"/><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3" Type="http://schemas.openxmlformats.org/officeDocument/2006/relationships/customXml" Target="../ink/ink10.xml"/><Relationship Id="rId2" Type="http://schemas.openxmlformats.org/officeDocument/2006/relationships/image" Target="../media/image10.png"/><Relationship Id="rId1" Type="http://schemas.openxmlformats.org/officeDocument/2006/relationships/customXml" Target="../ink/ink9.xml"/><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7</xdr:col>
      <xdr:colOff>475524</xdr:colOff>
      <xdr:row>15</xdr:row>
      <xdr:rowOff>96928</xdr:rowOff>
    </xdr:to>
    <xdr:pic>
      <xdr:nvPicPr>
        <xdr:cNvPr id="2" name="Imagen 1">
          <a:extLst>
            <a:ext uri="{FF2B5EF4-FFF2-40B4-BE49-F238E27FC236}">
              <a16:creationId xmlns:a16="http://schemas.microsoft.com/office/drawing/2014/main" id="{5626A649-3B06-4C9C-9393-840CC8878202}"/>
            </a:ext>
          </a:extLst>
        </xdr:cNvPr>
        <xdr:cNvPicPr>
          <a:picLocks noChangeAspect="1"/>
        </xdr:cNvPicPr>
      </xdr:nvPicPr>
      <xdr:blipFill>
        <a:blip xmlns:r="http://schemas.openxmlformats.org/officeDocument/2006/relationships" r:embed="rId1"/>
        <a:stretch>
          <a:fillRect/>
        </a:stretch>
      </xdr:blipFill>
      <xdr:spPr>
        <a:xfrm>
          <a:off x="0" y="1143000"/>
          <a:ext cx="5809524" cy="1819048"/>
        </a:xfrm>
        <a:prstGeom prst="rect">
          <a:avLst/>
        </a:prstGeom>
      </xdr:spPr>
    </xdr:pic>
    <xdr:clientData/>
  </xdr:twoCellAnchor>
  <xdr:twoCellAnchor editAs="oneCell">
    <xdr:from>
      <xdr:col>0</xdr:col>
      <xdr:colOff>0</xdr:colOff>
      <xdr:row>17</xdr:row>
      <xdr:rowOff>0</xdr:rowOff>
    </xdr:from>
    <xdr:to>
      <xdr:col>7</xdr:col>
      <xdr:colOff>570762</xdr:colOff>
      <xdr:row>22</xdr:row>
      <xdr:rowOff>98927</xdr:rowOff>
    </xdr:to>
    <xdr:pic>
      <xdr:nvPicPr>
        <xdr:cNvPr id="3" name="Imagen 2">
          <a:extLst>
            <a:ext uri="{FF2B5EF4-FFF2-40B4-BE49-F238E27FC236}">
              <a16:creationId xmlns:a16="http://schemas.microsoft.com/office/drawing/2014/main" id="{C0DE1A0B-55A0-445F-99B0-0781D8564F9F}"/>
            </a:ext>
          </a:extLst>
        </xdr:cNvPr>
        <xdr:cNvPicPr>
          <a:picLocks noChangeAspect="1"/>
        </xdr:cNvPicPr>
      </xdr:nvPicPr>
      <xdr:blipFill>
        <a:blip xmlns:r="http://schemas.openxmlformats.org/officeDocument/2006/relationships" r:embed="rId2"/>
        <a:stretch>
          <a:fillRect/>
        </a:stretch>
      </xdr:blipFill>
      <xdr:spPr>
        <a:xfrm>
          <a:off x="0" y="3238500"/>
          <a:ext cx="5904762" cy="1066667"/>
        </a:xfrm>
        <a:prstGeom prst="rect">
          <a:avLst/>
        </a:prstGeom>
      </xdr:spPr>
    </xdr:pic>
    <xdr:clientData/>
  </xdr:twoCellAnchor>
  <xdr:twoCellAnchor editAs="oneCell">
    <xdr:from>
      <xdr:col>0</xdr:col>
      <xdr:colOff>0</xdr:colOff>
      <xdr:row>25</xdr:row>
      <xdr:rowOff>0</xdr:rowOff>
    </xdr:from>
    <xdr:to>
      <xdr:col>7</xdr:col>
      <xdr:colOff>599333</xdr:colOff>
      <xdr:row>32</xdr:row>
      <xdr:rowOff>116023</xdr:rowOff>
    </xdr:to>
    <xdr:pic>
      <xdr:nvPicPr>
        <xdr:cNvPr id="4" name="Imagen 3">
          <a:extLst>
            <a:ext uri="{FF2B5EF4-FFF2-40B4-BE49-F238E27FC236}">
              <a16:creationId xmlns:a16="http://schemas.microsoft.com/office/drawing/2014/main" id="{C3B17B95-CB8C-47FD-8329-A989ECC516CB}"/>
            </a:ext>
          </a:extLst>
        </xdr:cNvPr>
        <xdr:cNvPicPr>
          <a:picLocks noChangeAspect="1"/>
        </xdr:cNvPicPr>
      </xdr:nvPicPr>
      <xdr:blipFill>
        <a:blip xmlns:r="http://schemas.openxmlformats.org/officeDocument/2006/relationships" r:embed="rId3"/>
        <a:stretch>
          <a:fillRect/>
        </a:stretch>
      </xdr:blipFill>
      <xdr:spPr>
        <a:xfrm>
          <a:off x="0" y="4762500"/>
          <a:ext cx="5933333" cy="1457143"/>
        </a:xfrm>
        <a:prstGeom prst="rect">
          <a:avLst/>
        </a:prstGeom>
      </xdr:spPr>
    </xdr:pic>
    <xdr:clientData/>
  </xdr:twoCellAnchor>
  <xdr:twoCellAnchor editAs="oneCell">
    <xdr:from>
      <xdr:col>6</xdr:col>
      <xdr:colOff>331470</xdr:colOff>
      <xdr:row>34</xdr:row>
      <xdr:rowOff>49530</xdr:rowOff>
    </xdr:from>
    <xdr:to>
      <xdr:col>7</xdr:col>
      <xdr:colOff>407565</xdr:colOff>
      <xdr:row>39</xdr:row>
      <xdr:rowOff>165528</xdr:rowOff>
    </xdr:to>
    <xdr:pic>
      <xdr:nvPicPr>
        <xdr:cNvPr id="5" name="Imagen 4">
          <a:extLst>
            <a:ext uri="{FF2B5EF4-FFF2-40B4-BE49-F238E27FC236}">
              <a16:creationId xmlns:a16="http://schemas.microsoft.com/office/drawing/2014/main" id="{AFB273D8-B423-4153-B4B3-5EEB20660E12}"/>
            </a:ext>
          </a:extLst>
        </xdr:cNvPr>
        <xdr:cNvPicPr>
          <a:picLocks noChangeAspect="1"/>
        </xdr:cNvPicPr>
      </xdr:nvPicPr>
      <xdr:blipFill>
        <a:blip xmlns:r="http://schemas.openxmlformats.org/officeDocument/2006/relationships" r:embed="rId4"/>
        <a:stretch>
          <a:fillRect/>
        </a:stretch>
      </xdr:blipFill>
      <xdr:spPr>
        <a:xfrm>
          <a:off x="5086350" y="6336030"/>
          <a:ext cx="868575" cy="1594278"/>
        </a:xfrm>
        <a:prstGeom prst="rect">
          <a:avLst/>
        </a:prstGeom>
      </xdr:spPr>
    </xdr:pic>
    <xdr:clientData/>
  </xdr:twoCellAnchor>
  <xdr:twoCellAnchor editAs="oneCell">
    <xdr:from>
      <xdr:col>0</xdr:col>
      <xdr:colOff>0</xdr:colOff>
      <xdr:row>43</xdr:row>
      <xdr:rowOff>0</xdr:rowOff>
    </xdr:from>
    <xdr:to>
      <xdr:col>7</xdr:col>
      <xdr:colOff>704095</xdr:colOff>
      <xdr:row>61</xdr:row>
      <xdr:rowOff>153856</xdr:rowOff>
    </xdr:to>
    <xdr:pic>
      <xdr:nvPicPr>
        <xdr:cNvPr id="6" name="Imagen 5">
          <a:extLst>
            <a:ext uri="{FF2B5EF4-FFF2-40B4-BE49-F238E27FC236}">
              <a16:creationId xmlns:a16="http://schemas.microsoft.com/office/drawing/2014/main" id="{9FED4309-4180-4F83-8928-D55F705340D9}"/>
            </a:ext>
          </a:extLst>
        </xdr:cNvPr>
        <xdr:cNvPicPr>
          <a:picLocks noChangeAspect="1"/>
        </xdr:cNvPicPr>
      </xdr:nvPicPr>
      <xdr:blipFill>
        <a:blip xmlns:r="http://schemas.openxmlformats.org/officeDocument/2006/relationships" r:embed="rId5"/>
        <a:stretch>
          <a:fillRect/>
        </a:stretch>
      </xdr:blipFill>
      <xdr:spPr>
        <a:xfrm>
          <a:off x="0" y="8782050"/>
          <a:ext cx="6038095" cy="3590476"/>
        </a:xfrm>
        <a:prstGeom prst="rect">
          <a:avLst/>
        </a:prstGeom>
      </xdr:spPr>
    </xdr:pic>
    <xdr:clientData/>
  </xdr:twoCellAnchor>
  <xdr:twoCellAnchor editAs="oneCell">
    <xdr:from>
      <xdr:col>8</xdr:col>
      <xdr:colOff>82469</xdr:colOff>
      <xdr:row>11</xdr:row>
      <xdr:rowOff>73531</xdr:rowOff>
    </xdr:from>
    <xdr:to>
      <xdr:col>9</xdr:col>
      <xdr:colOff>746203</xdr:colOff>
      <xdr:row>15</xdr:row>
      <xdr:rowOff>66235</xdr:rowOff>
    </xdr:to>
    <xdr:pic>
      <xdr:nvPicPr>
        <xdr:cNvPr id="9" name="Imagen 8" descr="Flecha (símbolo) - Wikipedia, la enciclopedia libre">
          <a:extLst>
            <a:ext uri="{FF2B5EF4-FFF2-40B4-BE49-F238E27FC236}">
              <a16:creationId xmlns:a16="http://schemas.microsoft.com/office/drawing/2014/main" id="{34D93104-F764-49DE-B269-4E1FC88BB15C}"/>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10800000">
          <a:off x="6422309" y="2115691"/>
          <a:ext cx="1456214" cy="724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144780</xdr:colOff>
      <xdr:row>48</xdr:row>
      <xdr:rowOff>60960</xdr:rowOff>
    </xdr:from>
    <xdr:to>
      <xdr:col>9</xdr:col>
      <xdr:colOff>808514</xdr:colOff>
      <xdr:row>52</xdr:row>
      <xdr:rowOff>53664</xdr:rowOff>
    </xdr:to>
    <xdr:pic>
      <xdr:nvPicPr>
        <xdr:cNvPr id="10" name="Imagen 9" descr="Flecha (símbolo) - Wikipedia, la enciclopedia libre">
          <a:extLst>
            <a:ext uri="{FF2B5EF4-FFF2-40B4-BE49-F238E27FC236}">
              <a16:creationId xmlns:a16="http://schemas.microsoft.com/office/drawing/2014/main" id="{97B8DA09-AB96-45A5-B4F6-0665D66341DC}"/>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10800000">
          <a:off x="6484620" y="9494520"/>
          <a:ext cx="1456214" cy="724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9525</xdr:colOff>
      <xdr:row>1</xdr:row>
      <xdr:rowOff>114300</xdr:rowOff>
    </xdr:from>
    <xdr:to>
      <xdr:col>12</xdr:col>
      <xdr:colOff>390525</xdr:colOff>
      <xdr:row>4</xdr:row>
      <xdr:rowOff>104775</xdr:rowOff>
    </xdr:to>
    <xdr:pic>
      <xdr:nvPicPr>
        <xdr:cNvPr id="11" name="Imagen 10">
          <a:extLst>
            <a:ext uri="{FF2B5EF4-FFF2-40B4-BE49-F238E27FC236}">
              <a16:creationId xmlns:a16="http://schemas.microsoft.com/office/drawing/2014/main" id="{464433DE-269A-4D7F-B816-6ABAD53AB191}"/>
            </a:ext>
          </a:extLst>
        </xdr:cNvPr>
        <xdr:cNvPicPr>
          <a:picLocks noChangeAspect="1"/>
        </xdr:cNvPicPr>
      </xdr:nvPicPr>
      <xdr:blipFill>
        <a:blip xmlns:r="http://schemas.openxmlformats.org/officeDocument/2006/relationships" r:embed="rId7"/>
        <a:stretch>
          <a:fillRect/>
        </a:stretch>
      </xdr:blipFill>
      <xdr:spPr>
        <a:xfrm>
          <a:off x="6867525" y="314325"/>
          <a:ext cx="2733675" cy="561975"/>
        </a:xfrm>
        <a:prstGeom prst="rect">
          <a:avLst/>
        </a:prstGeom>
      </xdr:spPr>
    </xdr:pic>
    <xdr:clientData/>
  </xdr:twoCellAnchor>
  <xdr:twoCellAnchor editAs="oneCell">
    <xdr:from>
      <xdr:col>12</xdr:col>
      <xdr:colOff>355744</xdr:colOff>
      <xdr:row>0</xdr:row>
      <xdr:rowOff>0</xdr:rowOff>
    </xdr:from>
    <xdr:to>
      <xdr:col>13</xdr:col>
      <xdr:colOff>619125</xdr:colOff>
      <xdr:row>4</xdr:row>
      <xdr:rowOff>158224</xdr:rowOff>
    </xdr:to>
    <xdr:pic>
      <xdr:nvPicPr>
        <xdr:cNvPr id="8" name="Imagen 7">
          <a:extLst>
            <a:ext uri="{FF2B5EF4-FFF2-40B4-BE49-F238E27FC236}">
              <a16:creationId xmlns:a16="http://schemas.microsoft.com/office/drawing/2014/main" id="{E2482793-4ED3-4A34-A998-0FB332C9C8B1}"/>
            </a:ext>
          </a:extLst>
        </xdr:cNvPr>
        <xdr:cNvPicPr>
          <a:picLocks noChangeAspect="1"/>
        </xdr:cNvPicPr>
      </xdr:nvPicPr>
      <xdr:blipFill>
        <a:blip xmlns:r="http://schemas.openxmlformats.org/officeDocument/2006/relationships" r:embed="rId8"/>
        <a:stretch>
          <a:fillRect/>
        </a:stretch>
      </xdr:blipFill>
      <xdr:spPr>
        <a:xfrm>
          <a:off x="9566419" y="0"/>
          <a:ext cx="1025381" cy="9297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237600</xdr:colOff>
      <xdr:row>34</xdr:row>
      <xdr:rowOff>123480</xdr:rowOff>
    </xdr:from>
    <xdr:to>
      <xdr:col>0</xdr:col>
      <xdr:colOff>237960</xdr:colOff>
      <xdr:row>34</xdr:row>
      <xdr:rowOff>123840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Entrada de lápiz 1">
              <a:extLst>
                <a:ext uri="{FF2B5EF4-FFF2-40B4-BE49-F238E27FC236}">
                  <a16:creationId xmlns:a16="http://schemas.microsoft.com/office/drawing/2014/main" id="{9296EE0D-CE48-4881-82DA-0596BF2D05F8}"/>
                </a:ext>
              </a:extLst>
            </xdr14:cNvPr>
            <xdr14:cNvContentPartPr/>
          </xdr14:nvContentPartPr>
          <xdr14:nvPr macro=""/>
          <xdr14:xfrm>
            <a:off x="237600" y="6648105"/>
            <a:ext cx="360" cy="360"/>
          </xdr14:xfrm>
        </xdr:contentPart>
      </mc:Choice>
      <mc:Fallback xmlns="">
        <xdr:pic>
          <xdr:nvPicPr>
            <xdr:cNvPr id="14" name="Entrada de lápiz 13">
              <a:extLst>
                <a:ext uri="{FF2B5EF4-FFF2-40B4-BE49-F238E27FC236}">
                  <a16:creationId xmlns:a16="http://schemas.microsoft.com/office/drawing/2014/main" id="{6085BFE2-6C2C-4877-91DF-A42F70ED3E2B}"/>
                </a:ext>
              </a:extLst>
            </xdr:cNvPr>
            <xdr:cNvPicPr/>
          </xdr:nvPicPr>
          <xdr:blipFill>
            <a:blip xmlns:r="http://schemas.openxmlformats.org/officeDocument/2006/relationships" r:embed="rId2"/>
            <a:stretch>
              <a:fillRect/>
            </a:stretch>
          </xdr:blipFill>
          <xdr:spPr>
            <a:xfrm>
              <a:off x="228960" y="6639465"/>
              <a:ext cx="18000" cy="18000"/>
            </a:xfrm>
            <a:prstGeom prst="rect">
              <a:avLst/>
            </a:prstGeom>
          </xdr:spPr>
        </xdr:pic>
      </mc:Fallback>
    </mc:AlternateContent>
    <xdr:clientData/>
  </xdr:twoCellAnchor>
  <xdr:twoCellAnchor editAs="oneCell">
    <xdr:from>
      <xdr:col>1</xdr:col>
      <xdr:colOff>180510</xdr:colOff>
      <xdr:row>33</xdr:row>
      <xdr:rowOff>123480</xdr:rowOff>
    </xdr:from>
    <xdr:to>
      <xdr:col>1</xdr:col>
      <xdr:colOff>180870</xdr:colOff>
      <xdr:row>33</xdr:row>
      <xdr:rowOff>123840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Entrada de lápiz 2">
              <a:extLst>
                <a:ext uri="{FF2B5EF4-FFF2-40B4-BE49-F238E27FC236}">
                  <a16:creationId xmlns:a16="http://schemas.microsoft.com/office/drawing/2014/main" id="{8DAF7A9D-A1B5-4F90-8543-BDBF2DAE3147}"/>
                </a:ext>
              </a:extLst>
            </xdr14:cNvPr>
            <xdr14:cNvContentPartPr/>
          </xdr14:nvContentPartPr>
          <xdr14:nvPr macro=""/>
          <xdr14:xfrm>
            <a:off x="2333160" y="6419505"/>
            <a:ext cx="360" cy="360"/>
          </xdr14:xfrm>
        </xdr:contentPart>
      </mc:Choice>
      <mc:Fallback xmlns="">
        <xdr:pic>
          <xdr:nvPicPr>
            <xdr:cNvPr id="17" name="Entrada de lápiz 16">
              <a:extLst>
                <a:ext uri="{FF2B5EF4-FFF2-40B4-BE49-F238E27FC236}">
                  <a16:creationId xmlns:a16="http://schemas.microsoft.com/office/drawing/2014/main" id="{0EC066F5-5DF1-4117-965D-102B9E9C89DF}"/>
                </a:ext>
              </a:extLst>
            </xdr:cNvPr>
            <xdr:cNvPicPr/>
          </xdr:nvPicPr>
          <xdr:blipFill>
            <a:blip xmlns:r="http://schemas.openxmlformats.org/officeDocument/2006/relationships" r:embed="rId2"/>
            <a:stretch>
              <a:fillRect/>
            </a:stretch>
          </xdr:blipFill>
          <xdr:spPr>
            <a:xfrm>
              <a:off x="2324520" y="6410865"/>
              <a:ext cx="18000" cy="18000"/>
            </a:xfrm>
            <a:prstGeom prst="rect">
              <a:avLst/>
            </a:prstGeom>
          </xdr:spPr>
        </xdr:pic>
      </mc:Fallback>
    </mc:AlternateContent>
    <xdr:clientData/>
  </xdr:twoCellAnchor>
  <xdr:twoCellAnchor>
    <xdr:from>
      <xdr:col>27</xdr:col>
      <xdr:colOff>114299</xdr:colOff>
      <xdr:row>31</xdr:row>
      <xdr:rowOff>214312</xdr:rowOff>
    </xdr:from>
    <xdr:to>
      <xdr:col>36</xdr:col>
      <xdr:colOff>180974</xdr:colOff>
      <xdr:row>43</xdr:row>
      <xdr:rowOff>171450</xdr:rowOff>
    </xdr:to>
    <xdr:graphicFrame macro="">
      <xdr:nvGraphicFramePr>
        <xdr:cNvPr id="6" name="Gráfico 5">
          <a:extLst>
            <a:ext uri="{FF2B5EF4-FFF2-40B4-BE49-F238E27FC236}">
              <a16:creationId xmlns:a16="http://schemas.microsoft.com/office/drawing/2014/main" id="{1AE33059-1EB6-4DE7-B323-B43B710BFCB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47</xdr:col>
      <xdr:colOff>95250</xdr:colOff>
      <xdr:row>0</xdr:row>
      <xdr:rowOff>104775</xdr:rowOff>
    </xdr:from>
    <xdr:to>
      <xdr:col>51</xdr:col>
      <xdr:colOff>314325</xdr:colOff>
      <xdr:row>1</xdr:row>
      <xdr:rowOff>123825</xdr:rowOff>
    </xdr:to>
    <xdr:pic>
      <xdr:nvPicPr>
        <xdr:cNvPr id="5" name="Imagen 4">
          <a:extLst>
            <a:ext uri="{FF2B5EF4-FFF2-40B4-BE49-F238E27FC236}">
              <a16:creationId xmlns:a16="http://schemas.microsoft.com/office/drawing/2014/main" id="{F79B63B4-02DC-4E3E-86C8-C86BCB78F95C}"/>
            </a:ext>
          </a:extLst>
        </xdr:cNvPr>
        <xdr:cNvPicPr>
          <a:picLocks noChangeAspect="1"/>
        </xdr:cNvPicPr>
      </xdr:nvPicPr>
      <xdr:blipFill>
        <a:blip xmlns:r="http://schemas.openxmlformats.org/officeDocument/2006/relationships" r:embed="rId5"/>
        <a:stretch>
          <a:fillRect/>
        </a:stretch>
      </xdr:blipFill>
      <xdr:spPr>
        <a:xfrm>
          <a:off x="34690050" y="104775"/>
          <a:ext cx="2733675" cy="466725"/>
        </a:xfrm>
        <a:prstGeom prst="rect">
          <a:avLst/>
        </a:prstGeom>
      </xdr:spPr>
    </xdr:pic>
    <xdr:clientData/>
  </xdr:twoCellAnchor>
  <xdr:twoCellAnchor editAs="oneCell">
    <xdr:from>
      <xdr:col>34</xdr:col>
      <xdr:colOff>609600</xdr:colOff>
      <xdr:row>0</xdr:row>
      <xdr:rowOff>0</xdr:rowOff>
    </xdr:from>
    <xdr:to>
      <xdr:col>36</xdr:col>
      <xdr:colOff>19050</xdr:colOff>
      <xdr:row>1</xdr:row>
      <xdr:rowOff>156890</xdr:rowOff>
    </xdr:to>
    <xdr:pic>
      <xdr:nvPicPr>
        <xdr:cNvPr id="7" name="Imagen 6">
          <a:extLst>
            <a:ext uri="{FF2B5EF4-FFF2-40B4-BE49-F238E27FC236}">
              <a16:creationId xmlns:a16="http://schemas.microsoft.com/office/drawing/2014/main" id="{B8396A8D-B0A2-4CF7-B7A9-8B4E712F2762}"/>
            </a:ext>
          </a:extLst>
        </xdr:cNvPr>
        <xdr:cNvPicPr>
          <a:picLocks noChangeAspect="1"/>
        </xdr:cNvPicPr>
      </xdr:nvPicPr>
      <xdr:blipFill>
        <a:blip xmlns:r="http://schemas.openxmlformats.org/officeDocument/2006/relationships" r:embed="rId6"/>
        <a:stretch>
          <a:fillRect/>
        </a:stretch>
      </xdr:blipFill>
      <xdr:spPr>
        <a:xfrm>
          <a:off x="27031950" y="0"/>
          <a:ext cx="666750" cy="6045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237600</xdr:colOff>
      <xdr:row>34</xdr:row>
      <xdr:rowOff>123480</xdr:rowOff>
    </xdr:from>
    <xdr:to>
      <xdr:col>0</xdr:col>
      <xdr:colOff>237960</xdr:colOff>
      <xdr:row>34</xdr:row>
      <xdr:rowOff>123840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Entrada de lápiz 1">
              <a:extLst>
                <a:ext uri="{FF2B5EF4-FFF2-40B4-BE49-F238E27FC236}">
                  <a16:creationId xmlns:a16="http://schemas.microsoft.com/office/drawing/2014/main" id="{BE23850D-CF4A-4C99-AEC6-1019A67E91A2}"/>
                </a:ext>
              </a:extLst>
            </xdr14:cNvPr>
            <xdr14:cNvContentPartPr/>
          </xdr14:nvContentPartPr>
          <xdr14:nvPr macro=""/>
          <xdr14:xfrm>
            <a:off x="237600" y="6648105"/>
            <a:ext cx="360" cy="360"/>
          </xdr14:xfrm>
        </xdr:contentPart>
      </mc:Choice>
      <mc:Fallback xmlns="">
        <xdr:pic>
          <xdr:nvPicPr>
            <xdr:cNvPr id="14" name="Entrada de lápiz 13">
              <a:extLst>
                <a:ext uri="{FF2B5EF4-FFF2-40B4-BE49-F238E27FC236}">
                  <a16:creationId xmlns:a16="http://schemas.microsoft.com/office/drawing/2014/main" id="{6085BFE2-6C2C-4877-91DF-A42F70ED3E2B}"/>
                </a:ext>
              </a:extLst>
            </xdr:cNvPr>
            <xdr:cNvPicPr/>
          </xdr:nvPicPr>
          <xdr:blipFill>
            <a:blip xmlns:r="http://schemas.openxmlformats.org/officeDocument/2006/relationships" r:embed="rId2"/>
            <a:stretch>
              <a:fillRect/>
            </a:stretch>
          </xdr:blipFill>
          <xdr:spPr>
            <a:xfrm>
              <a:off x="228960" y="6639465"/>
              <a:ext cx="18000" cy="18000"/>
            </a:xfrm>
            <a:prstGeom prst="rect">
              <a:avLst/>
            </a:prstGeom>
          </xdr:spPr>
        </xdr:pic>
      </mc:Fallback>
    </mc:AlternateContent>
    <xdr:clientData/>
  </xdr:twoCellAnchor>
  <xdr:twoCellAnchor editAs="oneCell">
    <xdr:from>
      <xdr:col>1</xdr:col>
      <xdr:colOff>180510</xdr:colOff>
      <xdr:row>33</xdr:row>
      <xdr:rowOff>123480</xdr:rowOff>
    </xdr:from>
    <xdr:to>
      <xdr:col>1</xdr:col>
      <xdr:colOff>180870</xdr:colOff>
      <xdr:row>33</xdr:row>
      <xdr:rowOff>123840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Entrada de lápiz 2">
              <a:extLst>
                <a:ext uri="{FF2B5EF4-FFF2-40B4-BE49-F238E27FC236}">
                  <a16:creationId xmlns:a16="http://schemas.microsoft.com/office/drawing/2014/main" id="{2468FC2B-AA40-4671-9444-EA65FB2528D7}"/>
                </a:ext>
              </a:extLst>
            </xdr14:cNvPr>
            <xdr14:cNvContentPartPr/>
          </xdr14:nvContentPartPr>
          <xdr14:nvPr macro=""/>
          <xdr14:xfrm>
            <a:off x="2333160" y="6419505"/>
            <a:ext cx="360" cy="360"/>
          </xdr14:xfrm>
        </xdr:contentPart>
      </mc:Choice>
      <mc:Fallback xmlns="">
        <xdr:pic>
          <xdr:nvPicPr>
            <xdr:cNvPr id="17" name="Entrada de lápiz 16">
              <a:extLst>
                <a:ext uri="{FF2B5EF4-FFF2-40B4-BE49-F238E27FC236}">
                  <a16:creationId xmlns:a16="http://schemas.microsoft.com/office/drawing/2014/main" id="{0EC066F5-5DF1-4117-965D-102B9E9C89DF}"/>
                </a:ext>
              </a:extLst>
            </xdr:cNvPr>
            <xdr:cNvPicPr/>
          </xdr:nvPicPr>
          <xdr:blipFill>
            <a:blip xmlns:r="http://schemas.openxmlformats.org/officeDocument/2006/relationships" r:embed="rId2"/>
            <a:stretch>
              <a:fillRect/>
            </a:stretch>
          </xdr:blipFill>
          <xdr:spPr>
            <a:xfrm>
              <a:off x="2324520" y="6410865"/>
              <a:ext cx="18000" cy="18000"/>
            </a:xfrm>
            <a:prstGeom prst="rect">
              <a:avLst/>
            </a:prstGeom>
          </xdr:spPr>
        </xdr:pic>
      </mc:Fallback>
    </mc:AlternateContent>
    <xdr:clientData/>
  </xdr:twoCellAnchor>
  <xdr:twoCellAnchor>
    <xdr:from>
      <xdr:col>27</xdr:col>
      <xdr:colOff>114299</xdr:colOff>
      <xdr:row>31</xdr:row>
      <xdr:rowOff>214312</xdr:rowOff>
    </xdr:from>
    <xdr:to>
      <xdr:col>36</xdr:col>
      <xdr:colOff>180974</xdr:colOff>
      <xdr:row>43</xdr:row>
      <xdr:rowOff>171450</xdr:rowOff>
    </xdr:to>
    <xdr:graphicFrame macro="">
      <xdr:nvGraphicFramePr>
        <xdr:cNvPr id="4" name="Gráfico 3">
          <a:extLst>
            <a:ext uri="{FF2B5EF4-FFF2-40B4-BE49-F238E27FC236}">
              <a16:creationId xmlns:a16="http://schemas.microsoft.com/office/drawing/2014/main" id="{5BD97CB5-8B28-4401-AE89-609E0A94B9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47</xdr:col>
      <xdr:colOff>76200</xdr:colOff>
      <xdr:row>0</xdr:row>
      <xdr:rowOff>114300</xdr:rowOff>
    </xdr:from>
    <xdr:to>
      <xdr:col>51</xdr:col>
      <xdr:colOff>295275</xdr:colOff>
      <xdr:row>1</xdr:row>
      <xdr:rowOff>133350</xdr:rowOff>
    </xdr:to>
    <xdr:pic>
      <xdr:nvPicPr>
        <xdr:cNvPr id="5" name="Imagen 4">
          <a:extLst>
            <a:ext uri="{FF2B5EF4-FFF2-40B4-BE49-F238E27FC236}">
              <a16:creationId xmlns:a16="http://schemas.microsoft.com/office/drawing/2014/main" id="{56677CDE-2CA9-4A55-8410-CE57B7EC3A40}"/>
            </a:ext>
          </a:extLst>
        </xdr:cNvPr>
        <xdr:cNvPicPr>
          <a:picLocks noChangeAspect="1"/>
        </xdr:cNvPicPr>
      </xdr:nvPicPr>
      <xdr:blipFill>
        <a:blip xmlns:r="http://schemas.openxmlformats.org/officeDocument/2006/relationships" r:embed="rId5"/>
        <a:stretch>
          <a:fillRect/>
        </a:stretch>
      </xdr:blipFill>
      <xdr:spPr>
        <a:xfrm>
          <a:off x="34671000" y="114300"/>
          <a:ext cx="2733675" cy="466725"/>
        </a:xfrm>
        <a:prstGeom prst="rect">
          <a:avLst/>
        </a:prstGeom>
      </xdr:spPr>
    </xdr:pic>
    <xdr:clientData/>
  </xdr:twoCellAnchor>
  <xdr:twoCellAnchor editAs="oneCell">
    <xdr:from>
      <xdr:col>27</xdr:col>
      <xdr:colOff>609600</xdr:colOff>
      <xdr:row>0</xdr:row>
      <xdr:rowOff>0</xdr:rowOff>
    </xdr:from>
    <xdr:to>
      <xdr:col>29</xdr:col>
      <xdr:colOff>19050</xdr:colOff>
      <xdr:row>1</xdr:row>
      <xdr:rowOff>156890</xdr:rowOff>
    </xdr:to>
    <xdr:pic>
      <xdr:nvPicPr>
        <xdr:cNvPr id="6" name="Imagen 5">
          <a:extLst>
            <a:ext uri="{FF2B5EF4-FFF2-40B4-BE49-F238E27FC236}">
              <a16:creationId xmlns:a16="http://schemas.microsoft.com/office/drawing/2014/main" id="{C1A590B2-B892-4547-B4B1-5BAAE6452CE9}"/>
            </a:ext>
          </a:extLst>
        </xdr:cNvPr>
        <xdr:cNvPicPr>
          <a:picLocks noChangeAspect="1"/>
        </xdr:cNvPicPr>
      </xdr:nvPicPr>
      <xdr:blipFill>
        <a:blip xmlns:r="http://schemas.openxmlformats.org/officeDocument/2006/relationships" r:embed="rId6"/>
        <a:stretch>
          <a:fillRect/>
        </a:stretch>
      </xdr:blipFill>
      <xdr:spPr>
        <a:xfrm>
          <a:off x="22631400" y="0"/>
          <a:ext cx="666750" cy="6045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237600</xdr:colOff>
      <xdr:row>34</xdr:row>
      <xdr:rowOff>123480</xdr:rowOff>
    </xdr:from>
    <xdr:to>
      <xdr:col>0</xdr:col>
      <xdr:colOff>237960</xdr:colOff>
      <xdr:row>34</xdr:row>
      <xdr:rowOff>123840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Entrada de lápiz 1">
              <a:extLst>
                <a:ext uri="{FF2B5EF4-FFF2-40B4-BE49-F238E27FC236}">
                  <a16:creationId xmlns:a16="http://schemas.microsoft.com/office/drawing/2014/main" id="{C6E50C03-9327-4F47-A20E-2358B112E5FA}"/>
                </a:ext>
              </a:extLst>
            </xdr14:cNvPr>
            <xdr14:cNvContentPartPr/>
          </xdr14:nvContentPartPr>
          <xdr14:nvPr macro=""/>
          <xdr14:xfrm>
            <a:off x="237600" y="6648105"/>
            <a:ext cx="360" cy="360"/>
          </xdr14:xfrm>
        </xdr:contentPart>
      </mc:Choice>
      <mc:Fallback xmlns="">
        <xdr:pic>
          <xdr:nvPicPr>
            <xdr:cNvPr id="14" name="Entrada de lápiz 13">
              <a:extLst>
                <a:ext uri="{FF2B5EF4-FFF2-40B4-BE49-F238E27FC236}">
                  <a16:creationId xmlns:a16="http://schemas.microsoft.com/office/drawing/2014/main" id="{6085BFE2-6C2C-4877-91DF-A42F70ED3E2B}"/>
                </a:ext>
              </a:extLst>
            </xdr:cNvPr>
            <xdr:cNvPicPr/>
          </xdr:nvPicPr>
          <xdr:blipFill>
            <a:blip xmlns:r="http://schemas.openxmlformats.org/officeDocument/2006/relationships" r:embed="rId2"/>
            <a:stretch>
              <a:fillRect/>
            </a:stretch>
          </xdr:blipFill>
          <xdr:spPr>
            <a:xfrm>
              <a:off x="228960" y="6639465"/>
              <a:ext cx="18000" cy="18000"/>
            </a:xfrm>
            <a:prstGeom prst="rect">
              <a:avLst/>
            </a:prstGeom>
          </xdr:spPr>
        </xdr:pic>
      </mc:Fallback>
    </mc:AlternateContent>
    <xdr:clientData/>
  </xdr:twoCellAnchor>
  <xdr:twoCellAnchor editAs="oneCell">
    <xdr:from>
      <xdr:col>1</xdr:col>
      <xdr:colOff>180510</xdr:colOff>
      <xdr:row>33</xdr:row>
      <xdr:rowOff>123480</xdr:rowOff>
    </xdr:from>
    <xdr:to>
      <xdr:col>1</xdr:col>
      <xdr:colOff>180870</xdr:colOff>
      <xdr:row>33</xdr:row>
      <xdr:rowOff>123840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Entrada de lápiz 2">
              <a:extLst>
                <a:ext uri="{FF2B5EF4-FFF2-40B4-BE49-F238E27FC236}">
                  <a16:creationId xmlns:a16="http://schemas.microsoft.com/office/drawing/2014/main" id="{580E1B2F-273B-4BF0-8D79-C29593280F21}"/>
                </a:ext>
              </a:extLst>
            </xdr14:cNvPr>
            <xdr14:cNvContentPartPr/>
          </xdr14:nvContentPartPr>
          <xdr14:nvPr macro=""/>
          <xdr14:xfrm>
            <a:off x="2333160" y="6419505"/>
            <a:ext cx="360" cy="360"/>
          </xdr14:xfrm>
        </xdr:contentPart>
      </mc:Choice>
      <mc:Fallback xmlns="">
        <xdr:pic>
          <xdr:nvPicPr>
            <xdr:cNvPr id="17" name="Entrada de lápiz 16">
              <a:extLst>
                <a:ext uri="{FF2B5EF4-FFF2-40B4-BE49-F238E27FC236}">
                  <a16:creationId xmlns:a16="http://schemas.microsoft.com/office/drawing/2014/main" id="{0EC066F5-5DF1-4117-965D-102B9E9C89DF}"/>
                </a:ext>
              </a:extLst>
            </xdr:cNvPr>
            <xdr:cNvPicPr/>
          </xdr:nvPicPr>
          <xdr:blipFill>
            <a:blip xmlns:r="http://schemas.openxmlformats.org/officeDocument/2006/relationships" r:embed="rId2"/>
            <a:stretch>
              <a:fillRect/>
            </a:stretch>
          </xdr:blipFill>
          <xdr:spPr>
            <a:xfrm>
              <a:off x="2324520" y="6410865"/>
              <a:ext cx="18000" cy="18000"/>
            </a:xfrm>
            <a:prstGeom prst="rect">
              <a:avLst/>
            </a:prstGeom>
          </xdr:spPr>
        </xdr:pic>
      </mc:Fallback>
    </mc:AlternateContent>
    <xdr:clientData/>
  </xdr:twoCellAnchor>
  <xdr:twoCellAnchor>
    <xdr:from>
      <xdr:col>27</xdr:col>
      <xdr:colOff>114299</xdr:colOff>
      <xdr:row>31</xdr:row>
      <xdr:rowOff>214312</xdr:rowOff>
    </xdr:from>
    <xdr:to>
      <xdr:col>36</xdr:col>
      <xdr:colOff>180974</xdr:colOff>
      <xdr:row>43</xdr:row>
      <xdr:rowOff>171450</xdr:rowOff>
    </xdr:to>
    <xdr:graphicFrame macro="">
      <xdr:nvGraphicFramePr>
        <xdr:cNvPr id="4" name="Gráfico 3">
          <a:extLst>
            <a:ext uri="{FF2B5EF4-FFF2-40B4-BE49-F238E27FC236}">
              <a16:creationId xmlns:a16="http://schemas.microsoft.com/office/drawing/2014/main" id="{4719EDEC-EF08-4FBF-A75B-32DEE72293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46</xdr:col>
      <xdr:colOff>609600</xdr:colOff>
      <xdr:row>0</xdr:row>
      <xdr:rowOff>76200</xdr:rowOff>
    </xdr:from>
    <xdr:to>
      <xdr:col>51</xdr:col>
      <xdr:colOff>200025</xdr:colOff>
      <xdr:row>1</xdr:row>
      <xdr:rowOff>95250</xdr:rowOff>
    </xdr:to>
    <xdr:pic>
      <xdr:nvPicPr>
        <xdr:cNvPr id="5" name="Imagen 4">
          <a:extLst>
            <a:ext uri="{FF2B5EF4-FFF2-40B4-BE49-F238E27FC236}">
              <a16:creationId xmlns:a16="http://schemas.microsoft.com/office/drawing/2014/main" id="{6D6298D9-939C-4B42-9C66-BBFFCB8C0C91}"/>
            </a:ext>
          </a:extLst>
        </xdr:cNvPr>
        <xdr:cNvPicPr>
          <a:picLocks noChangeAspect="1"/>
        </xdr:cNvPicPr>
      </xdr:nvPicPr>
      <xdr:blipFill>
        <a:blip xmlns:r="http://schemas.openxmlformats.org/officeDocument/2006/relationships" r:embed="rId5"/>
        <a:stretch>
          <a:fillRect/>
        </a:stretch>
      </xdr:blipFill>
      <xdr:spPr>
        <a:xfrm>
          <a:off x="34575750" y="76200"/>
          <a:ext cx="2733675" cy="466725"/>
        </a:xfrm>
        <a:prstGeom prst="rect">
          <a:avLst/>
        </a:prstGeom>
      </xdr:spPr>
    </xdr:pic>
    <xdr:clientData/>
  </xdr:twoCellAnchor>
  <xdr:twoCellAnchor editAs="oneCell">
    <xdr:from>
      <xdr:col>27</xdr:col>
      <xdr:colOff>619125</xdr:colOff>
      <xdr:row>0</xdr:row>
      <xdr:rowOff>0</xdr:rowOff>
    </xdr:from>
    <xdr:to>
      <xdr:col>29</xdr:col>
      <xdr:colOff>28575</xdr:colOff>
      <xdr:row>1</xdr:row>
      <xdr:rowOff>156890</xdr:rowOff>
    </xdr:to>
    <xdr:pic>
      <xdr:nvPicPr>
        <xdr:cNvPr id="6" name="Imagen 5">
          <a:extLst>
            <a:ext uri="{FF2B5EF4-FFF2-40B4-BE49-F238E27FC236}">
              <a16:creationId xmlns:a16="http://schemas.microsoft.com/office/drawing/2014/main" id="{75BD1E98-E30A-46CE-B33E-98739B48CFA6}"/>
            </a:ext>
          </a:extLst>
        </xdr:cNvPr>
        <xdr:cNvPicPr>
          <a:picLocks noChangeAspect="1"/>
        </xdr:cNvPicPr>
      </xdr:nvPicPr>
      <xdr:blipFill>
        <a:blip xmlns:r="http://schemas.openxmlformats.org/officeDocument/2006/relationships" r:embed="rId6"/>
        <a:stretch>
          <a:fillRect/>
        </a:stretch>
      </xdr:blipFill>
      <xdr:spPr>
        <a:xfrm>
          <a:off x="22640925" y="0"/>
          <a:ext cx="666750" cy="6045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237600</xdr:colOff>
      <xdr:row>34</xdr:row>
      <xdr:rowOff>123480</xdr:rowOff>
    </xdr:from>
    <xdr:to>
      <xdr:col>0</xdr:col>
      <xdr:colOff>237960</xdr:colOff>
      <xdr:row>34</xdr:row>
      <xdr:rowOff>123840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Entrada de lápiz 1">
              <a:extLst>
                <a:ext uri="{FF2B5EF4-FFF2-40B4-BE49-F238E27FC236}">
                  <a16:creationId xmlns:a16="http://schemas.microsoft.com/office/drawing/2014/main" id="{DCB49A59-27DE-4228-ACDF-1D9195D19DC0}"/>
                </a:ext>
              </a:extLst>
            </xdr14:cNvPr>
            <xdr14:cNvContentPartPr/>
          </xdr14:nvContentPartPr>
          <xdr14:nvPr macro=""/>
          <xdr14:xfrm>
            <a:off x="237600" y="6648105"/>
            <a:ext cx="360" cy="360"/>
          </xdr14:xfrm>
        </xdr:contentPart>
      </mc:Choice>
      <mc:Fallback xmlns="">
        <xdr:pic>
          <xdr:nvPicPr>
            <xdr:cNvPr id="14" name="Entrada de lápiz 13">
              <a:extLst>
                <a:ext uri="{FF2B5EF4-FFF2-40B4-BE49-F238E27FC236}">
                  <a16:creationId xmlns:a16="http://schemas.microsoft.com/office/drawing/2014/main" id="{6085BFE2-6C2C-4877-91DF-A42F70ED3E2B}"/>
                </a:ext>
              </a:extLst>
            </xdr:cNvPr>
            <xdr:cNvPicPr/>
          </xdr:nvPicPr>
          <xdr:blipFill>
            <a:blip xmlns:r="http://schemas.openxmlformats.org/officeDocument/2006/relationships" r:embed="rId2"/>
            <a:stretch>
              <a:fillRect/>
            </a:stretch>
          </xdr:blipFill>
          <xdr:spPr>
            <a:xfrm>
              <a:off x="228960" y="6639465"/>
              <a:ext cx="18000" cy="18000"/>
            </a:xfrm>
            <a:prstGeom prst="rect">
              <a:avLst/>
            </a:prstGeom>
          </xdr:spPr>
        </xdr:pic>
      </mc:Fallback>
    </mc:AlternateContent>
    <xdr:clientData/>
  </xdr:twoCellAnchor>
  <xdr:twoCellAnchor editAs="oneCell">
    <xdr:from>
      <xdr:col>1</xdr:col>
      <xdr:colOff>180510</xdr:colOff>
      <xdr:row>33</xdr:row>
      <xdr:rowOff>123480</xdr:rowOff>
    </xdr:from>
    <xdr:to>
      <xdr:col>1</xdr:col>
      <xdr:colOff>180870</xdr:colOff>
      <xdr:row>33</xdr:row>
      <xdr:rowOff>123840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Entrada de lápiz 2">
              <a:extLst>
                <a:ext uri="{FF2B5EF4-FFF2-40B4-BE49-F238E27FC236}">
                  <a16:creationId xmlns:a16="http://schemas.microsoft.com/office/drawing/2014/main" id="{3FDE48CC-C424-4974-AB93-A15CC44BE5BF}"/>
                </a:ext>
              </a:extLst>
            </xdr14:cNvPr>
            <xdr14:cNvContentPartPr/>
          </xdr14:nvContentPartPr>
          <xdr14:nvPr macro=""/>
          <xdr14:xfrm>
            <a:off x="2333160" y="6419505"/>
            <a:ext cx="360" cy="360"/>
          </xdr14:xfrm>
        </xdr:contentPart>
      </mc:Choice>
      <mc:Fallback xmlns="">
        <xdr:pic>
          <xdr:nvPicPr>
            <xdr:cNvPr id="17" name="Entrada de lápiz 16">
              <a:extLst>
                <a:ext uri="{FF2B5EF4-FFF2-40B4-BE49-F238E27FC236}">
                  <a16:creationId xmlns:a16="http://schemas.microsoft.com/office/drawing/2014/main" id="{0EC066F5-5DF1-4117-965D-102B9E9C89DF}"/>
                </a:ext>
              </a:extLst>
            </xdr:cNvPr>
            <xdr:cNvPicPr/>
          </xdr:nvPicPr>
          <xdr:blipFill>
            <a:blip xmlns:r="http://schemas.openxmlformats.org/officeDocument/2006/relationships" r:embed="rId2"/>
            <a:stretch>
              <a:fillRect/>
            </a:stretch>
          </xdr:blipFill>
          <xdr:spPr>
            <a:xfrm>
              <a:off x="2324520" y="6410865"/>
              <a:ext cx="18000" cy="18000"/>
            </a:xfrm>
            <a:prstGeom prst="rect">
              <a:avLst/>
            </a:prstGeom>
          </xdr:spPr>
        </xdr:pic>
      </mc:Fallback>
    </mc:AlternateContent>
    <xdr:clientData/>
  </xdr:twoCellAnchor>
  <xdr:twoCellAnchor>
    <xdr:from>
      <xdr:col>27</xdr:col>
      <xdr:colOff>114299</xdr:colOff>
      <xdr:row>31</xdr:row>
      <xdr:rowOff>214312</xdr:rowOff>
    </xdr:from>
    <xdr:to>
      <xdr:col>36</xdr:col>
      <xdr:colOff>180974</xdr:colOff>
      <xdr:row>43</xdr:row>
      <xdr:rowOff>171450</xdr:rowOff>
    </xdr:to>
    <xdr:graphicFrame macro="">
      <xdr:nvGraphicFramePr>
        <xdr:cNvPr id="4" name="Gráfico 3">
          <a:extLst>
            <a:ext uri="{FF2B5EF4-FFF2-40B4-BE49-F238E27FC236}">
              <a16:creationId xmlns:a16="http://schemas.microsoft.com/office/drawing/2014/main" id="{4C9A0E6F-DA38-4793-87F8-702E42044B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46</xdr:col>
      <xdr:colOff>257175</xdr:colOff>
      <xdr:row>0</xdr:row>
      <xdr:rowOff>85725</xdr:rowOff>
    </xdr:from>
    <xdr:to>
      <xdr:col>50</xdr:col>
      <xdr:colOff>476250</xdr:colOff>
      <xdr:row>1</xdr:row>
      <xdr:rowOff>104775</xdr:rowOff>
    </xdr:to>
    <xdr:pic>
      <xdr:nvPicPr>
        <xdr:cNvPr id="5" name="Imagen 4">
          <a:extLst>
            <a:ext uri="{FF2B5EF4-FFF2-40B4-BE49-F238E27FC236}">
              <a16:creationId xmlns:a16="http://schemas.microsoft.com/office/drawing/2014/main" id="{80BEA825-9AC6-4A79-A917-575A65374914}"/>
            </a:ext>
          </a:extLst>
        </xdr:cNvPr>
        <xdr:cNvPicPr>
          <a:picLocks noChangeAspect="1"/>
        </xdr:cNvPicPr>
      </xdr:nvPicPr>
      <xdr:blipFill>
        <a:blip xmlns:r="http://schemas.openxmlformats.org/officeDocument/2006/relationships" r:embed="rId5"/>
        <a:stretch>
          <a:fillRect/>
        </a:stretch>
      </xdr:blipFill>
      <xdr:spPr>
        <a:xfrm>
          <a:off x="34223325" y="85725"/>
          <a:ext cx="2733675" cy="466725"/>
        </a:xfrm>
        <a:prstGeom prst="rect">
          <a:avLst/>
        </a:prstGeom>
      </xdr:spPr>
    </xdr:pic>
    <xdr:clientData/>
  </xdr:twoCellAnchor>
  <xdr:twoCellAnchor editAs="oneCell">
    <xdr:from>
      <xdr:col>27</xdr:col>
      <xdr:colOff>619125</xdr:colOff>
      <xdr:row>0</xdr:row>
      <xdr:rowOff>0</xdr:rowOff>
    </xdr:from>
    <xdr:to>
      <xdr:col>29</xdr:col>
      <xdr:colOff>26347</xdr:colOff>
      <xdr:row>1</xdr:row>
      <xdr:rowOff>155881</xdr:rowOff>
    </xdr:to>
    <xdr:pic>
      <xdr:nvPicPr>
        <xdr:cNvPr id="6" name="Imagen 5">
          <a:extLst>
            <a:ext uri="{FF2B5EF4-FFF2-40B4-BE49-F238E27FC236}">
              <a16:creationId xmlns:a16="http://schemas.microsoft.com/office/drawing/2014/main" id="{5EAE5B21-EE7F-425E-9085-7C6C2CDBE266}"/>
            </a:ext>
          </a:extLst>
        </xdr:cNvPr>
        <xdr:cNvPicPr>
          <a:picLocks noChangeAspect="1"/>
        </xdr:cNvPicPr>
      </xdr:nvPicPr>
      <xdr:blipFill>
        <a:blip xmlns:r="http://schemas.openxmlformats.org/officeDocument/2006/relationships" r:embed="rId6"/>
        <a:stretch>
          <a:fillRect/>
        </a:stretch>
      </xdr:blipFill>
      <xdr:spPr>
        <a:xfrm>
          <a:off x="22640925" y="0"/>
          <a:ext cx="664522"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237600</xdr:colOff>
      <xdr:row>34</xdr:row>
      <xdr:rowOff>123480</xdr:rowOff>
    </xdr:from>
    <xdr:to>
      <xdr:col>0</xdr:col>
      <xdr:colOff>237960</xdr:colOff>
      <xdr:row>34</xdr:row>
      <xdr:rowOff>123840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Entrada de lápiz 1">
              <a:extLst>
                <a:ext uri="{FF2B5EF4-FFF2-40B4-BE49-F238E27FC236}">
                  <a16:creationId xmlns:a16="http://schemas.microsoft.com/office/drawing/2014/main" id="{42443D21-C60E-4F94-909F-C21E05D17653}"/>
                </a:ext>
              </a:extLst>
            </xdr14:cNvPr>
            <xdr14:cNvContentPartPr/>
          </xdr14:nvContentPartPr>
          <xdr14:nvPr macro=""/>
          <xdr14:xfrm>
            <a:off x="237600" y="6648105"/>
            <a:ext cx="360" cy="360"/>
          </xdr14:xfrm>
        </xdr:contentPart>
      </mc:Choice>
      <mc:Fallback xmlns="">
        <xdr:pic>
          <xdr:nvPicPr>
            <xdr:cNvPr id="14" name="Entrada de lápiz 13">
              <a:extLst>
                <a:ext uri="{FF2B5EF4-FFF2-40B4-BE49-F238E27FC236}">
                  <a16:creationId xmlns:a16="http://schemas.microsoft.com/office/drawing/2014/main" id="{6085BFE2-6C2C-4877-91DF-A42F70ED3E2B}"/>
                </a:ext>
              </a:extLst>
            </xdr:cNvPr>
            <xdr:cNvPicPr/>
          </xdr:nvPicPr>
          <xdr:blipFill>
            <a:blip xmlns:r="http://schemas.openxmlformats.org/officeDocument/2006/relationships" r:embed="rId2"/>
            <a:stretch>
              <a:fillRect/>
            </a:stretch>
          </xdr:blipFill>
          <xdr:spPr>
            <a:xfrm>
              <a:off x="228960" y="6639465"/>
              <a:ext cx="18000" cy="18000"/>
            </a:xfrm>
            <a:prstGeom prst="rect">
              <a:avLst/>
            </a:prstGeom>
          </xdr:spPr>
        </xdr:pic>
      </mc:Fallback>
    </mc:AlternateContent>
    <xdr:clientData/>
  </xdr:twoCellAnchor>
  <xdr:twoCellAnchor editAs="oneCell">
    <xdr:from>
      <xdr:col>1</xdr:col>
      <xdr:colOff>180510</xdr:colOff>
      <xdr:row>33</xdr:row>
      <xdr:rowOff>123480</xdr:rowOff>
    </xdr:from>
    <xdr:to>
      <xdr:col>1</xdr:col>
      <xdr:colOff>180870</xdr:colOff>
      <xdr:row>33</xdr:row>
      <xdr:rowOff>123840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Entrada de lápiz 2">
              <a:extLst>
                <a:ext uri="{FF2B5EF4-FFF2-40B4-BE49-F238E27FC236}">
                  <a16:creationId xmlns:a16="http://schemas.microsoft.com/office/drawing/2014/main" id="{30A57C55-4C4B-49BE-B659-FF3B057DBC83}"/>
                </a:ext>
              </a:extLst>
            </xdr14:cNvPr>
            <xdr14:cNvContentPartPr/>
          </xdr14:nvContentPartPr>
          <xdr14:nvPr macro=""/>
          <xdr14:xfrm>
            <a:off x="2333160" y="6419505"/>
            <a:ext cx="360" cy="360"/>
          </xdr14:xfrm>
        </xdr:contentPart>
      </mc:Choice>
      <mc:Fallback xmlns="">
        <xdr:pic>
          <xdr:nvPicPr>
            <xdr:cNvPr id="17" name="Entrada de lápiz 16">
              <a:extLst>
                <a:ext uri="{FF2B5EF4-FFF2-40B4-BE49-F238E27FC236}">
                  <a16:creationId xmlns:a16="http://schemas.microsoft.com/office/drawing/2014/main" id="{0EC066F5-5DF1-4117-965D-102B9E9C89DF}"/>
                </a:ext>
              </a:extLst>
            </xdr:cNvPr>
            <xdr:cNvPicPr/>
          </xdr:nvPicPr>
          <xdr:blipFill>
            <a:blip xmlns:r="http://schemas.openxmlformats.org/officeDocument/2006/relationships" r:embed="rId2"/>
            <a:stretch>
              <a:fillRect/>
            </a:stretch>
          </xdr:blipFill>
          <xdr:spPr>
            <a:xfrm>
              <a:off x="2324520" y="6410865"/>
              <a:ext cx="18000" cy="18000"/>
            </a:xfrm>
            <a:prstGeom prst="rect">
              <a:avLst/>
            </a:prstGeom>
          </xdr:spPr>
        </xdr:pic>
      </mc:Fallback>
    </mc:AlternateContent>
    <xdr:clientData/>
  </xdr:twoCellAnchor>
  <xdr:twoCellAnchor>
    <xdr:from>
      <xdr:col>27</xdr:col>
      <xdr:colOff>114299</xdr:colOff>
      <xdr:row>31</xdr:row>
      <xdr:rowOff>214312</xdr:rowOff>
    </xdr:from>
    <xdr:to>
      <xdr:col>36</xdr:col>
      <xdr:colOff>180974</xdr:colOff>
      <xdr:row>43</xdr:row>
      <xdr:rowOff>171450</xdr:rowOff>
    </xdr:to>
    <xdr:graphicFrame macro="">
      <xdr:nvGraphicFramePr>
        <xdr:cNvPr id="4" name="Gráfico 3">
          <a:extLst>
            <a:ext uri="{FF2B5EF4-FFF2-40B4-BE49-F238E27FC236}">
              <a16:creationId xmlns:a16="http://schemas.microsoft.com/office/drawing/2014/main" id="{9C2ABFAD-D764-4B81-921A-C6F009C418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46</xdr:col>
      <xdr:colOff>342900</xdr:colOff>
      <xdr:row>0</xdr:row>
      <xdr:rowOff>95250</xdr:rowOff>
    </xdr:from>
    <xdr:to>
      <xdr:col>50</xdr:col>
      <xdr:colOff>561975</xdr:colOff>
      <xdr:row>1</xdr:row>
      <xdr:rowOff>114300</xdr:rowOff>
    </xdr:to>
    <xdr:pic>
      <xdr:nvPicPr>
        <xdr:cNvPr id="5" name="Imagen 4">
          <a:extLst>
            <a:ext uri="{FF2B5EF4-FFF2-40B4-BE49-F238E27FC236}">
              <a16:creationId xmlns:a16="http://schemas.microsoft.com/office/drawing/2014/main" id="{4909F21C-1998-4F78-B4FF-E1766F2A8CBC}"/>
            </a:ext>
          </a:extLst>
        </xdr:cNvPr>
        <xdr:cNvPicPr>
          <a:picLocks noChangeAspect="1"/>
        </xdr:cNvPicPr>
      </xdr:nvPicPr>
      <xdr:blipFill>
        <a:blip xmlns:r="http://schemas.openxmlformats.org/officeDocument/2006/relationships" r:embed="rId5"/>
        <a:stretch>
          <a:fillRect/>
        </a:stretch>
      </xdr:blipFill>
      <xdr:spPr>
        <a:xfrm>
          <a:off x="34309050" y="95250"/>
          <a:ext cx="2733675" cy="466725"/>
        </a:xfrm>
        <a:prstGeom prst="rect">
          <a:avLst/>
        </a:prstGeom>
      </xdr:spPr>
    </xdr:pic>
    <xdr:clientData/>
  </xdr:twoCellAnchor>
  <xdr:twoCellAnchor editAs="oneCell">
    <xdr:from>
      <xdr:col>27</xdr:col>
      <xdr:colOff>609600</xdr:colOff>
      <xdr:row>0</xdr:row>
      <xdr:rowOff>0</xdr:rowOff>
    </xdr:from>
    <xdr:to>
      <xdr:col>29</xdr:col>
      <xdr:colOff>19050</xdr:colOff>
      <xdr:row>1</xdr:row>
      <xdr:rowOff>156890</xdr:rowOff>
    </xdr:to>
    <xdr:pic>
      <xdr:nvPicPr>
        <xdr:cNvPr id="6" name="Imagen 5">
          <a:extLst>
            <a:ext uri="{FF2B5EF4-FFF2-40B4-BE49-F238E27FC236}">
              <a16:creationId xmlns:a16="http://schemas.microsoft.com/office/drawing/2014/main" id="{0E2E81EF-168C-40B0-B7AC-21FA0E4B3972}"/>
            </a:ext>
          </a:extLst>
        </xdr:cNvPr>
        <xdr:cNvPicPr>
          <a:picLocks noChangeAspect="1"/>
        </xdr:cNvPicPr>
      </xdr:nvPicPr>
      <xdr:blipFill>
        <a:blip xmlns:r="http://schemas.openxmlformats.org/officeDocument/2006/relationships" r:embed="rId6"/>
        <a:stretch>
          <a:fillRect/>
        </a:stretch>
      </xdr:blipFill>
      <xdr:spPr>
        <a:xfrm>
          <a:off x="22631400" y="0"/>
          <a:ext cx="666750" cy="604565"/>
        </a:xfrm>
        <a:prstGeom prst="rect">
          <a:avLst/>
        </a:prstGeom>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08-24T22:39:08.56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08-24T22:39:08.56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09-21T14:21:25.90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09-21T14:21:25.901"/>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09-21T14:21:40.01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09-21T14:21:40.01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09-21T14:21:43.27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09-21T14:21:43.27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09-21T14:23:39.78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09-21T14:23:39.785"/>
    </inkml:context>
    <inkml:brush xml:id="br0">
      <inkml:brushProperty name="width" value="0.05" units="cm"/>
      <inkml:brushProperty name="height" value="0.05" units="cm"/>
      <inkml:brushProperty name="ignorePressure" value="1"/>
    </inkml:brush>
  </inkml:definitions>
  <inkml:trace contextRef="#ctx0" brushRef="#br0">1 1</inkml:trace>
</inkm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2F1A0B9-BE56-4230-AC2E-4F1A975F3FEC}" name="Tabla14" displayName="Tabla14" ref="A3:AK31" totalsRowCount="1" headerRowDxfId="440" dataDxfId="439">
  <tableColumns count="37">
    <tableColumn id="1" xr3:uid="{1226E09E-48FE-470E-8754-462DC3DF54DC}" name="Nombre del alumno" dataDxfId="438" totalsRowDxfId="437"/>
    <tableColumn id="2" xr3:uid="{D5B4D599-03D7-4D27-82C7-59C43DDEA522}" name="Apoderado" dataDxfId="436" totalsRowDxfId="435"/>
    <tableColumn id="4" xr3:uid="{9A93BF3B-D797-4497-9944-96E75003E746}" name="Entrega  task 1 " dataDxfId="434" totalsRowDxfId="433"/>
    <tableColumn id="6" xr3:uid="{DC9DE076-3FE0-425E-AE88-6402B0315791}" name="Entrega task2" dataDxfId="432" totalsRowDxfId="431"/>
    <tableColumn id="8" xr3:uid="{8776A11D-CF5C-4C42-AE0E-61929BFC532E}" name="Entrega task 3" dataDxfId="430" totalsRowDxfId="429"/>
    <tableColumn id="10" xr3:uid="{95360124-79CA-4ED7-ADC9-5B329981BFE0}" name="Entrega task 4" dataDxfId="428" totalsRowDxfId="427"/>
    <tableColumn id="12" xr3:uid="{4A65469B-28DC-4E0C-A10F-9F78D1674A4E}" name="Entrega task 5 " dataDxfId="426" totalsRowDxfId="425"/>
    <tableColumn id="14" xr3:uid="{9BAC2CAF-44C5-4F67-B443-552880A0F41B}" name="Entrega task 6 " dataDxfId="424" totalsRowDxfId="423"/>
    <tableColumn id="16" xr3:uid="{C3034099-4452-43EA-A2B2-B37FA9772B47}" name="Entrega task 7 " dataDxfId="422" totalsRowDxfId="421"/>
    <tableColumn id="18" xr3:uid="{ECA289BD-6D6C-4E9A-ADFC-7B2D457CF970}" name="Entrega task 8" dataDxfId="420" totalsRowDxfId="419"/>
    <tableColumn id="20" xr3:uid="{4BD1EA35-F3CA-474E-9626-A9A89DEACAA9}" name="Entrega task 9" dataDxfId="418" totalsRowDxfId="417"/>
    <tableColumn id="22" xr3:uid="{02DD1A82-6888-414C-A630-B8CC89DCB4D3}" name="Entrega task 10" dataDxfId="416" totalsRowDxfId="415"/>
    <tableColumn id="54" xr3:uid="{7AF7CA01-5A24-4639-A124-8CF83D9BC414}" name="Entrega task 11" dataDxfId="414" totalsRowDxfId="413"/>
    <tableColumn id="53" xr3:uid="{D5B004CA-3601-463F-B332-D7AC72F95073}" name="Entrega task 12" dataDxfId="412" totalsRowDxfId="411"/>
    <tableColumn id="52" xr3:uid="{BAAE02AF-2A05-4741-A2B5-86FD9C93575C}" name="Entrega task 13" dataDxfId="410" totalsRowDxfId="409"/>
    <tableColumn id="51" xr3:uid="{45AB8EAF-AC21-49D1-86B3-3E2D94CB2164}" name="Entrega task 14" dataDxfId="408" totalsRowDxfId="407"/>
    <tableColumn id="50" xr3:uid="{0528688C-78F9-4945-A8CF-052DFEC9C5CA}" name="Entrega task 15" dataDxfId="406" totalsRowDxfId="405"/>
    <tableColumn id="49" xr3:uid="{49B9882D-AE2C-4469-9F0D-1608235D8B5E}" name="Entrega task 16" dataDxfId="404" totalsRowDxfId="403"/>
    <tableColumn id="48" xr3:uid="{A7E392CE-4260-4F3E-9930-55AC8F2F14D9}" name="Entrega task 17" dataDxfId="402" totalsRowDxfId="401"/>
    <tableColumn id="47" xr3:uid="{F51DC568-BFF8-4C1F-A1EF-4A784A0E1641}" name="Entrega task 18" dataDxfId="400" totalsRowDxfId="399"/>
    <tableColumn id="46" xr3:uid="{40C4C986-E280-464E-8FF6-ECCBAA9BA0D3}" name="Entrega task 19" dataDxfId="398" totalsRowDxfId="397"/>
    <tableColumn id="45" xr3:uid="{34454193-6A27-485B-941D-E074D94C8C68}" name="Entrega task 20" dataDxfId="396" totalsRowDxfId="395"/>
    <tableColumn id="44" xr3:uid="{A2B35E29-E01C-4FD3-9F00-79BA3B10A2DF}" name="Entrega task 21" dataDxfId="394" totalsRowDxfId="393"/>
    <tableColumn id="43" xr3:uid="{F11D71A9-E740-4C05-9CDA-863DC641FAEF}" name="Entrega task 22" dataDxfId="392" totalsRowDxfId="391"/>
    <tableColumn id="34" xr3:uid="{DCAB0C5F-A60A-438B-B837-84C27011FC42}" name="Entrega task 23" dataDxfId="390" totalsRowDxfId="389"/>
    <tableColumn id="42" xr3:uid="{8CB98F1C-34A5-463F-93ED-9EB1B4C21F8A}" name="Entrega task 24" dataDxfId="388" totalsRowDxfId="387"/>
    <tableColumn id="41" xr3:uid="{DD31D5D1-31C6-45F5-8DD8-66A971D86259}" name="Entrega task 25" dataDxfId="386" totalsRowDxfId="385"/>
    <tableColumn id="23" xr3:uid="{EC9D657E-B61A-4EF8-A31E-1A96D4ED380E}" name=" task 1 " totalsRowFunction="custom" dataDxfId="384" totalsRowDxfId="383">
      <calculatedColumnFormula>IF(Tabla14[[#This Row],[Entrega  task 1 ]]="P","Pendiente",Tabla14[[#This Row],[Entrega  task 1 ]]-$C$33)</calculatedColumnFormula>
      <totalsRowFormula>AVERAGE(Tabla14[[ task 1 ]])</totalsRowFormula>
    </tableColumn>
    <tableColumn id="24" xr3:uid="{6412FE9B-0A91-4D9E-9D0D-1009BDBBD4EC}" name="task2" totalsRowFunction="custom" dataDxfId="382" totalsRowDxfId="381" dataCellStyle="Millares">
      <calculatedColumnFormula>IF(Tabla14[[#This Row],[Entrega task2]]="P","Pendiente",Tabla14[[#This Row],[Entrega task2]]-$C$34)</calculatedColumnFormula>
      <totalsRowFormula>AVERAGE(Tabla14[task2])</totalsRowFormula>
    </tableColumn>
    <tableColumn id="25" xr3:uid="{68839D93-A600-47D6-8013-D9DDF39C8527}" name="task 3" totalsRowFunction="custom" dataDxfId="380" totalsRowDxfId="379">
      <calculatedColumnFormula>IF(Tabla14[[#This Row],[Entrega task 3]]="P","Pendiente",Tabla14[[#This Row],[Entrega task 3]]-$C$35)</calculatedColumnFormula>
      <totalsRowFormula>AVERAGE(Tabla14[task 3])</totalsRowFormula>
    </tableColumn>
    <tableColumn id="26" xr3:uid="{4AACFDBD-FB0A-413A-A830-F50DA48D9E02}" name="task 4" totalsRowFunction="custom" dataDxfId="378" totalsRowDxfId="377">
      <calculatedColumnFormula>IF(Tabla14[[#This Row],[Entrega task 4]]="P","Pendiente",Tabla14[[#This Row],[Entrega task 4]]-$C$36)</calculatedColumnFormula>
      <totalsRowFormula>AVERAGE(Tabla14[task 4])</totalsRowFormula>
    </tableColumn>
    <tableColumn id="27" xr3:uid="{70AB4F1B-B43A-4E2A-B9D2-237F247A11C1}" name="task 5" totalsRowFunction="custom" dataDxfId="376" totalsRowDxfId="375">
      <calculatedColumnFormula>IF(Tabla14[[#This Row],[Entrega task 5 ]]="P","Pendiente",Tabla14[[#This Row],[Entrega task 5 ]]-$C$37)</calculatedColumnFormula>
      <totalsRowFormula>AVERAGE(Tabla14[task 5])</totalsRowFormula>
    </tableColumn>
    <tableColumn id="28" xr3:uid="{485A80F4-D6A1-411A-BA1E-734DC12BC8B1}" name="task 6" totalsRowFunction="custom" dataDxfId="374" totalsRowDxfId="373">
      <calculatedColumnFormula>IF(Tabla14[[#This Row],[Entrega task 6 ]]="P","Pendiente",Tabla14[[#This Row],[Entrega task 6 ]]-$C$38)</calculatedColumnFormula>
      <totalsRowFormula>AVERAGE(Tabla14[task 6])</totalsRowFormula>
    </tableColumn>
    <tableColumn id="29" xr3:uid="{54773EE2-663E-4503-B0AF-B14B7F6DE29C}" name="task 7" totalsRowFunction="custom" dataDxfId="372" totalsRowDxfId="371">
      <calculatedColumnFormula>IF(Tabla14[[#This Row],[Entrega task 7 ]]="P","Pendiente",Tabla14[[#This Row],[Entrega task 7 ]]-$C$39)</calculatedColumnFormula>
      <totalsRowFormula>AVERAGE(Tabla14[task 7])</totalsRowFormula>
    </tableColumn>
    <tableColumn id="30" xr3:uid="{C89ED063-B60E-459B-BAEF-CFF90BE37D7F}" name="task 8" totalsRowFunction="custom" dataDxfId="370" totalsRowDxfId="369">
      <calculatedColumnFormula>IF(Tabla14[[#This Row],[Entrega task 8]]="P","Pendiente",Tabla14[[#This Row],[Entrega task 8]]-$C$40)</calculatedColumnFormula>
      <totalsRowFormula>AVERAGE(Tabla14[task 8])</totalsRowFormula>
    </tableColumn>
    <tableColumn id="31" xr3:uid="{9439F4BE-89B8-40B7-85CC-D34D4630F028}" name="task 9" totalsRowFunction="custom" dataDxfId="368" totalsRowDxfId="367">
      <calculatedColumnFormula>IF(Tabla14[[#This Row],[Entrega task 9]]="P","Pendiente",Tabla14[[#This Row],[Entrega task 9]]-$C$41)</calculatedColumnFormula>
      <totalsRowFormula>AVERAGE(Tabla14[task 9])</totalsRowFormula>
    </tableColumn>
    <tableColumn id="32" xr3:uid="{7ED5B276-D8EF-43FD-B205-930ACC6733B1}" name="task 10" totalsRowFunction="custom" dataDxfId="366" totalsRowDxfId="365">
      <calculatedColumnFormula>IF(Tabla14[[#This Row],[Entrega task 10]]="P","Pendiente",Tabla14[[#This Row],[Entrega task 10]]-$C$42)</calculatedColumnFormula>
      <totalsRowFormula>AVERAGE(Tabla14[task 10])</totalsRow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5DCBD4B-E474-45EA-8B00-B97E6A38A390}" name="Tabla25" displayName="Tabla25" ref="A32:D57" totalsRowShown="0" headerRowDxfId="364" dataDxfId="362" headerRowBorderDxfId="363" tableBorderDxfId="361" totalsRowBorderDxfId="360">
  <autoFilter ref="A32:D57" xr:uid="{C2280BE1-D8E6-4027-ABAA-D6DB5E23FA78}"/>
  <tableColumns count="4">
    <tableColumn id="1" xr3:uid="{8E0E92BA-09FB-49F6-B992-2A41249E2334}" name="Número de task" dataDxfId="359"/>
    <tableColumn id="2" xr3:uid="{7D37AC61-34E9-473B-838F-918186C02491}" name="Titulo " dataDxfId="358"/>
    <tableColumn id="4" xr3:uid="{FB3FCA71-E015-4BBE-B0B4-890B6DF66A23}" name="Fecha de envio " dataDxfId="357"/>
    <tableColumn id="6" xr3:uid="{B8A67494-E96D-42BD-AACB-B09B9CE26E38}" name="Formato " dataDxfId="356"/>
  </tableColumns>
  <tableStyleInfo name="TableStyleMedium2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349C9D-8F11-4CC0-BAFD-5D55582E4DD6}" name="Tabla142" displayName="Tabla142" ref="A3:AK31" totalsRowCount="1" headerRowDxfId="351" dataDxfId="350">
  <tableColumns count="37">
    <tableColumn id="1" xr3:uid="{2FF67FC7-B028-4EF7-A9F4-A939F7FBEA83}" name="Nombre del alumno" dataDxfId="349" totalsRowDxfId="348"/>
    <tableColumn id="2" xr3:uid="{06E47B9A-2C37-4CAD-9290-2092D1E7BB88}" name="Apoderado" dataDxfId="347" totalsRowDxfId="346"/>
    <tableColumn id="4" xr3:uid="{2CAD6FEE-3230-4919-834A-69CD2FE1DC37}" name="Entrega  task 1 " dataDxfId="345" totalsRowDxfId="344"/>
    <tableColumn id="6" xr3:uid="{B5C21EC4-C774-4792-9684-F86AAF90B985}" name="Entrega task2" dataDxfId="343" totalsRowDxfId="342"/>
    <tableColumn id="8" xr3:uid="{6DF49424-6054-4F2C-882A-B9F22191D9A6}" name="Entrega task 3" dataDxfId="341" totalsRowDxfId="340"/>
    <tableColumn id="10" xr3:uid="{49734D5B-9839-484A-82A9-B0CBBD1F5918}" name="Entrega task 4" dataDxfId="339" totalsRowDxfId="338"/>
    <tableColumn id="12" xr3:uid="{A8B99EEE-ADA9-4488-9AF5-50928ACD7A99}" name="Entrega task 5 " dataDxfId="337" totalsRowDxfId="336"/>
    <tableColumn id="14" xr3:uid="{84A2B8BA-FB91-4063-B578-4A6D7388494E}" name="Entrega task 6 " dataDxfId="335" totalsRowDxfId="334"/>
    <tableColumn id="16" xr3:uid="{8F0D89A5-457D-4B7D-A99A-065E6897DD53}" name="Entrega task 7 " dataDxfId="333" totalsRowDxfId="332"/>
    <tableColumn id="18" xr3:uid="{83795B0C-FC16-4C88-9382-470806A80734}" name="Entrega task 8" dataDxfId="331" totalsRowDxfId="330"/>
    <tableColumn id="20" xr3:uid="{4F954342-7A2F-4946-9D7F-DA4555161C62}" name="Entrega task 9" dataDxfId="329" totalsRowDxfId="328"/>
    <tableColumn id="22" xr3:uid="{73BF1AAE-8703-446B-A3C6-186651A3F815}" name="Entrega task 10" dataDxfId="327" totalsRowDxfId="326"/>
    <tableColumn id="54" xr3:uid="{C66478E5-3E34-4EDD-92EE-EA8D28E5C596}" name="Entrega task 11" dataDxfId="325" totalsRowDxfId="324"/>
    <tableColumn id="53" xr3:uid="{D7B9C493-04A4-4222-BC94-82CFEAB9B75C}" name="Entrega task 12" dataDxfId="323" totalsRowDxfId="322"/>
    <tableColumn id="52" xr3:uid="{CE3ACC2D-54E0-4C8F-8FF6-CCE9CCC85976}" name="Entrega task 13" dataDxfId="321" totalsRowDxfId="320"/>
    <tableColumn id="51" xr3:uid="{7D4DA3E8-7FED-4901-AED2-C068D05FC881}" name="Entrega task 14" dataDxfId="319" totalsRowDxfId="318"/>
    <tableColumn id="50" xr3:uid="{78010160-9A27-4046-BF56-8E62DAC4F99A}" name="Entrega task 15" dataDxfId="317" totalsRowDxfId="316"/>
    <tableColumn id="49" xr3:uid="{A680FD53-892A-4940-B622-03393C25B6D3}" name="Entrega task 16" dataDxfId="315" totalsRowDxfId="314"/>
    <tableColumn id="48" xr3:uid="{9DD0C7E2-1DEE-4A45-AD58-0D320B6E584C}" name="Entrega task 17" dataDxfId="313" totalsRowDxfId="312"/>
    <tableColumn id="47" xr3:uid="{02D36BB9-745C-462A-879D-8A1B723DC240}" name="Entrega task 18" dataDxfId="311" totalsRowDxfId="310"/>
    <tableColumn id="46" xr3:uid="{4ABF3298-5999-41EA-B7B1-2107559D42A2}" name="Entrega task 19" dataDxfId="309" totalsRowDxfId="308"/>
    <tableColumn id="45" xr3:uid="{A68C1F2E-6A39-443F-9BC5-F6AC3E93D815}" name="Entrega task 20" dataDxfId="307" totalsRowDxfId="306"/>
    <tableColumn id="44" xr3:uid="{0B15ACF5-143C-4878-97EF-E89F16CF4DAA}" name="Entrega task 21" dataDxfId="305" totalsRowDxfId="304"/>
    <tableColumn id="43" xr3:uid="{DF96E1F1-4083-4586-93E5-0DACA08DD050}" name="Entrega task 22" dataDxfId="303" totalsRowDxfId="302"/>
    <tableColumn id="34" xr3:uid="{AC1B2C53-8697-4959-90C4-292C28B8D789}" name="Entrega task 23" dataDxfId="301" totalsRowDxfId="300"/>
    <tableColumn id="42" xr3:uid="{17281360-4FA0-413A-973E-767C26A249AD}" name="Entrega task 24" dataDxfId="299" totalsRowDxfId="298"/>
    <tableColumn id="41" xr3:uid="{1BCDD81E-6F8D-4451-B1C1-39A36C72B4F5}" name="Entrega task 25" dataDxfId="297" totalsRowDxfId="296"/>
    <tableColumn id="23" xr3:uid="{2C6DD64E-35C5-44EA-8902-07549B4A1F1D}" name=" task 1 " totalsRowFunction="custom" dataDxfId="295" totalsRowDxfId="294">
      <calculatedColumnFormula>IF(Tabla142[[#This Row],[Entrega  task 1 ]]="P","Pendiente",Tabla142[[#This Row],[Entrega  task 1 ]]-$C$33)</calculatedColumnFormula>
      <totalsRowFormula>AVERAGE(Tabla142[[ task 1 ]])</totalsRowFormula>
    </tableColumn>
    <tableColumn id="24" xr3:uid="{D73A151D-5D53-4D72-9B2F-509C21454C81}" name="task2" totalsRowFunction="custom" dataDxfId="293" totalsRowDxfId="292" dataCellStyle="Millares">
      <calculatedColumnFormula>IF(Tabla142[[#This Row],[Entrega task2]]="P","Pendiente",Tabla142[[#This Row],[Entrega task2]]-$C$34)</calculatedColumnFormula>
      <totalsRowFormula>AVERAGE(Tabla142[task2])</totalsRowFormula>
    </tableColumn>
    <tableColumn id="25" xr3:uid="{8F3FD72C-C057-417A-BC6D-66486235AA12}" name="task 3" totalsRowFunction="custom" dataDxfId="291" totalsRowDxfId="290">
      <calculatedColumnFormula>IF(Tabla142[[#This Row],[Entrega task 3]]="P","Pendiente",Tabla142[[#This Row],[Entrega task 3]]-$C$35)</calculatedColumnFormula>
      <totalsRowFormula>AVERAGE(Tabla142[task 3])</totalsRowFormula>
    </tableColumn>
    <tableColumn id="26" xr3:uid="{283C753F-DBDD-4D8B-9FB6-D095E1DCB520}" name="task 4" totalsRowFunction="custom" dataDxfId="289" totalsRowDxfId="288">
      <calculatedColumnFormula>IF(Tabla142[[#This Row],[Entrega task 4]]="P","Pendiente",Tabla142[[#This Row],[Entrega task 4]]-$C$36)</calculatedColumnFormula>
      <totalsRowFormula>AVERAGE(Tabla142[task 4])</totalsRowFormula>
    </tableColumn>
    <tableColumn id="27" xr3:uid="{A13FA58E-DC0B-4DFE-8262-362BD07C9DF6}" name="task 5" totalsRowFunction="custom" dataDxfId="287" totalsRowDxfId="286">
      <calculatedColumnFormula>IF(Tabla142[[#This Row],[Entrega task 5 ]]="P","Pendiente",Tabla142[[#This Row],[Entrega task 5 ]]-$C$37)</calculatedColumnFormula>
      <totalsRowFormula>AVERAGE(Tabla142[task 5])</totalsRowFormula>
    </tableColumn>
    <tableColumn id="28" xr3:uid="{4C699D97-5FDF-49DD-8D67-446CBB86EC54}" name="task 6" totalsRowFunction="custom" dataDxfId="285" totalsRowDxfId="284">
      <calculatedColumnFormula>IF(Tabla142[[#This Row],[Entrega task 6 ]]="P","Pendiente",Tabla142[[#This Row],[Entrega task 6 ]]-$C$38)</calculatedColumnFormula>
      <totalsRowFormula>AVERAGE(Tabla142[task 6])</totalsRowFormula>
    </tableColumn>
    <tableColumn id="29" xr3:uid="{25474932-62DF-4A25-8338-774510D1606F}" name="task 7" totalsRowFunction="custom" dataDxfId="283" totalsRowDxfId="282">
      <calculatedColumnFormula>IF(Tabla142[[#This Row],[Entrega task 7 ]]="P","Pendiente",Tabla142[[#This Row],[Entrega task 7 ]]-$C$39)</calculatedColumnFormula>
      <totalsRowFormula>AVERAGE(Tabla142[task 7])</totalsRowFormula>
    </tableColumn>
    <tableColumn id="30" xr3:uid="{C6B20EF1-A944-481F-9EAA-1F60D52BB0C3}" name="task 8" totalsRowFunction="custom" dataDxfId="281" totalsRowDxfId="280">
      <calculatedColumnFormula>IF(Tabla142[[#This Row],[Entrega task 8]]="P","Pendiente",Tabla142[[#This Row],[Entrega task 8]]-$C$40)</calculatedColumnFormula>
      <totalsRowFormula>AVERAGE(Tabla142[task 8])</totalsRowFormula>
    </tableColumn>
    <tableColumn id="31" xr3:uid="{F5BB177C-6598-4913-AC2B-69C990C8611E}" name="task 9" totalsRowFunction="custom" dataDxfId="279" totalsRowDxfId="278">
      <calculatedColumnFormula>IF(Tabla142[[#This Row],[Entrega task 9]]="P","Pendiente",Tabla142[[#This Row],[Entrega task 9]]-$C$41)</calculatedColumnFormula>
      <totalsRowFormula>AVERAGE(Tabla142[task 9])</totalsRowFormula>
    </tableColumn>
    <tableColumn id="32" xr3:uid="{F197FFCA-CC6E-4A57-A633-B6F7404C59C6}" name="task 10" totalsRowFunction="custom" dataDxfId="277" totalsRowDxfId="276">
      <calculatedColumnFormula>IF(Tabla142[[#This Row],[Entrega task 10]]="P","Pendiente",Tabla142[[#This Row],[Entrega task 10]]-$C$42)</calculatedColumnFormula>
      <totalsRowFormula>AVERAGE(Tabla142[task 10])</totalsRow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D1B8D81-4CE7-4756-A135-1372F87073AE}" name="Tabla253" displayName="Tabla253" ref="A32:D57" totalsRowShown="0" headerRowDxfId="275" dataDxfId="273" headerRowBorderDxfId="274" tableBorderDxfId="272" totalsRowBorderDxfId="271">
  <autoFilter ref="A32:D57" xr:uid="{71352FB9-37EC-4111-A324-B68DA6EDF3A4}"/>
  <tableColumns count="4">
    <tableColumn id="1" xr3:uid="{D10B2007-4AAF-4591-B812-578B1F4709E8}" name="Número de task" dataDxfId="270"/>
    <tableColumn id="2" xr3:uid="{D022E012-17CF-4B10-9B46-C2C6A0A87C26}" name="Titulo " dataDxfId="269"/>
    <tableColumn id="4" xr3:uid="{E2C57787-4879-4EAF-8899-B1AD75E8F2C9}" name="Fecha de envio " dataDxfId="268"/>
    <tableColumn id="6" xr3:uid="{1D28A563-F5F4-44B0-A010-D9C3AD7122CC}" name="Formato " dataDxfId="267"/>
  </tableColumns>
  <tableStyleInfo name="TableStyleMedium2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1046C80-59C1-49D1-A9AC-C9E61E4DCDB2}" name="Tabla1426" displayName="Tabla1426" ref="A3:AK31" totalsRowCount="1" headerRowDxfId="262" dataDxfId="261">
  <tableColumns count="37">
    <tableColumn id="1" xr3:uid="{82E4461C-FA4C-4834-AE23-208042842688}" name="Nombre del alumno" dataDxfId="260" totalsRowDxfId="259"/>
    <tableColumn id="2" xr3:uid="{B4C2C5D9-2740-4102-8E18-FA897C630AF2}" name="Apoderado" dataDxfId="258" totalsRowDxfId="257"/>
    <tableColumn id="4" xr3:uid="{51CB8533-E53B-4FCA-A064-89CE035E653D}" name="Entrega  task 1 " dataDxfId="256" totalsRowDxfId="255"/>
    <tableColumn id="6" xr3:uid="{C3782D9A-2666-4D50-8140-3B20874EF353}" name="Entrega task2" dataDxfId="254" totalsRowDxfId="253"/>
    <tableColumn id="8" xr3:uid="{F6FC5447-BF39-4CBF-BFC8-C53394F8CAD9}" name="Entrega task 3" dataDxfId="252" totalsRowDxfId="251"/>
    <tableColumn id="10" xr3:uid="{EC855371-2FE7-44A6-A145-B0AF5E29EE7D}" name="Entrega task 4" dataDxfId="250" totalsRowDxfId="249"/>
    <tableColumn id="12" xr3:uid="{4FC1BE6E-8255-460B-B52B-66D2FFF84508}" name="Entrega task 5 " dataDxfId="248" totalsRowDxfId="247"/>
    <tableColumn id="14" xr3:uid="{1E87F963-09F9-447F-8E21-8936BCE4E96F}" name="Entrega task 6 " dataDxfId="246" totalsRowDxfId="245"/>
    <tableColumn id="16" xr3:uid="{3871E0C6-C26D-4DF1-9ACD-315663CF1C9E}" name="Entrega task 7 " dataDxfId="244" totalsRowDxfId="243"/>
    <tableColumn id="18" xr3:uid="{B42AB4FE-1919-4237-8A96-BAFDAD40A203}" name="Entrega task 8" dataDxfId="242" totalsRowDxfId="241"/>
    <tableColumn id="20" xr3:uid="{D0954CB3-B3F8-4719-8818-C0FAF0E28494}" name="Entrega task 9" dataDxfId="240" totalsRowDxfId="239"/>
    <tableColumn id="22" xr3:uid="{803DFFC4-7346-4F85-BD54-8869614F2558}" name="Entrega task 10" dataDxfId="238" totalsRowDxfId="237"/>
    <tableColumn id="54" xr3:uid="{B184F642-B5F4-4EA0-A63B-FB87324A30C6}" name="Entrega task 11" dataDxfId="236" totalsRowDxfId="235"/>
    <tableColumn id="53" xr3:uid="{E1FEE5FA-1262-467E-AB56-FDA4F028F36D}" name="Entrega task 12" dataDxfId="234" totalsRowDxfId="233"/>
    <tableColumn id="52" xr3:uid="{27FA7D14-A00F-40A4-8EC6-72FC34A1ACA8}" name="Entrega task 13" dataDxfId="232" totalsRowDxfId="231"/>
    <tableColumn id="51" xr3:uid="{54A30B60-921B-4D99-AF7B-B697A84D7168}" name="Entrega task 14" dataDxfId="230" totalsRowDxfId="229"/>
    <tableColumn id="50" xr3:uid="{4552BA5D-2F21-4D60-B012-62EB87B2443C}" name="Entrega task 15" dataDxfId="228" totalsRowDxfId="227"/>
    <tableColumn id="49" xr3:uid="{2A18663C-BC5F-43B7-8671-561F325019F7}" name="Entrega task 16" dataDxfId="226" totalsRowDxfId="225"/>
    <tableColumn id="48" xr3:uid="{7CE315C2-33A7-493E-A90F-017D383363FF}" name="Entrega task 17" dataDxfId="224" totalsRowDxfId="223"/>
    <tableColumn id="47" xr3:uid="{DD0B5D49-4802-49B2-A872-1E241A8CADC3}" name="Entrega task 18" dataDxfId="222" totalsRowDxfId="221"/>
    <tableColumn id="46" xr3:uid="{435A6C5D-2C7D-43D3-9BED-71DEB7A580C6}" name="Entrega task 19" dataDxfId="220" totalsRowDxfId="219"/>
    <tableColumn id="45" xr3:uid="{58BBA588-E4F6-4795-BED3-DAC7D479CCA0}" name="Entrega task 20" dataDxfId="218" totalsRowDxfId="217"/>
    <tableColumn id="44" xr3:uid="{69CE7DED-95EA-41F1-9DBF-3E371C6CAC7E}" name="Entrega task 21" dataDxfId="216" totalsRowDxfId="215"/>
    <tableColumn id="43" xr3:uid="{045BE969-19EC-4F9A-92B1-361FDEDD1511}" name="Entrega task 22" dataDxfId="214" totalsRowDxfId="213"/>
    <tableColumn id="34" xr3:uid="{7ED07081-EFAE-4F00-82BD-D9496ED72B29}" name="Entrega task 23" dataDxfId="212" totalsRowDxfId="211"/>
    <tableColumn id="42" xr3:uid="{3EBF69C4-4F56-4D41-9F45-65F5E2E5EC94}" name="Entrega task 24" dataDxfId="210" totalsRowDxfId="209"/>
    <tableColumn id="41" xr3:uid="{1DE8B949-39B7-40C7-B2D4-0A6DA6F0364A}" name="Entrega task 25" dataDxfId="208" totalsRowDxfId="207"/>
    <tableColumn id="23" xr3:uid="{E93C92B8-61D8-45FD-A4EF-E98FFDD04996}" name=" task 1 " totalsRowFunction="custom" dataDxfId="206" totalsRowDxfId="205">
      <calculatedColumnFormula>IF(Tabla1426[[#This Row],[Entrega  task 1 ]]="P","Pendiente",Tabla1426[[#This Row],[Entrega  task 1 ]]-$C$33)</calculatedColumnFormula>
      <totalsRowFormula>AVERAGE(Tabla1426[[ task 1 ]])</totalsRowFormula>
    </tableColumn>
    <tableColumn id="24" xr3:uid="{4CDC4BC1-9C35-4742-AB55-B6F86FBF94EB}" name="task2" totalsRowFunction="custom" dataDxfId="204" totalsRowDxfId="203" dataCellStyle="Millares">
      <calculatedColumnFormula>IF(Tabla1426[[#This Row],[Entrega task2]]="P","Pendiente",Tabla1426[[#This Row],[Entrega task2]]-$C$34)</calculatedColumnFormula>
      <totalsRowFormula>AVERAGE(Tabla1426[task2])</totalsRowFormula>
    </tableColumn>
    <tableColumn id="25" xr3:uid="{1860341D-5559-4357-9B70-2EEF84C98C20}" name="task 3" totalsRowFunction="custom" dataDxfId="202" totalsRowDxfId="201">
      <calculatedColumnFormula>IF(Tabla1426[[#This Row],[Entrega task 3]]="P","Pendiente",Tabla1426[[#This Row],[Entrega task 3]]-$C$35)</calculatedColumnFormula>
      <totalsRowFormula>AVERAGE(Tabla1426[task 3])</totalsRowFormula>
    </tableColumn>
    <tableColumn id="26" xr3:uid="{1B10E6F8-21A7-4789-9DE2-50176A698C66}" name="task 4" totalsRowFunction="custom" dataDxfId="200" totalsRowDxfId="199">
      <calculatedColumnFormula>IF(Tabla1426[[#This Row],[Entrega task 4]]="P","Pendiente",Tabla1426[[#This Row],[Entrega task 4]]-$C$36)</calculatedColumnFormula>
      <totalsRowFormula>AVERAGE(Tabla1426[task 4])</totalsRowFormula>
    </tableColumn>
    <tableColumn id="27" xr3:uid="{122B2819-BF9A-43DD-8791-59B5F57E13FF}" name="task 5" totalsRowFunction="custom" dataDxfId="198" totalsRowDxfId="197">
      <calculatedColumnFormula>IF(Tabla1426[[#This Row],[Entrega task 5 ]]="P","Pendiente",Tabla1426[[#This Row],[Entrega task 5 ]]-$C$37)</calculatedColumnFormula>
      <totalsRowFormula>AVERAGE(Tabla1426[task 5])</totalsRowFormula>
    </tableColumn>
    <tableColumn id="28" xr3:uid="{B282D7A4-438C-409F-A441-012161897A41}" name="task 6" totalsRowFunction="custom" dataDxfId="196" totalsRowDxfId="195">
      <calculatedColumnFormula>IF(Tabla1426[[#This Row],[Entrega task 6 ]]="P","Pendiente",Tabla1426[[#This Row],[Entrega task 6 ]]-$C$38)</calculatedColumnFormula>
      <totalsRowFormula>AVERAGE(Tabla1426[task 6])</totalsRowFormula>
    </tableColumn>
    <tableColumn id="29" xr3:uid="{4D774F1E-AC3D-4AD1-98E0-8BC853032634}" name="task 7" totalsRowFunction="custom" dataDxfId="194" totalsRowDxfId="193">
      <calculatedColumnFormula>IF(Tabla1426[[#This Row],[Entrega task 7 ]]="P","Pendiente",Tabla1426[[#This Row],[Entrega task 7 ]]-$C$39)</calculatedColumnFormula>
      <totalsRowFormula>AVERAGE(Tabla1426[task 7])</totalsRowFormula>
    </tableColumn>
    <tableColumn id="30" xr3:uid="{80CD19A8-4854-46CD-8E54-84DCDFD5FAD4}" name="task 8" totalsRowFunction="custom" dataDxfId="192" totalsRowDxfId="191">
      <calculatedColumnFormula>IF(Tabla1426[[#This Row],[Entrega task 8]]="P","Pendiente",Tabla1426[[#This Row],[Entrega task 8]]-$C$40)</calculatedColumnFormula>
      <totalsRowFormula>AVERAGE(Tabla1426[task 8])</totalsRowFormula>
    </tableColumn>
    <tableColumn id="31" xr3:uid="{BF6B06ED-ABFA-41EE-900F-31457DCA7F08}" name="task 9" totalsRowFunction="custom" dataDxfId="190" totalsRowDxfId="189">
      <calculatedColumnFormula>IF(Tabla1426[[#This Row],[Entrega task 9]]="P","Pendiente",Tabla1426[[#This Row],[Entrega task 9]]-$C$41)</calculatedColumnFormula>
      <totalsRowFormula>AVERAGE(Tabla1426[task 9])</totalsRowFormula>
    </tableColumn>
    <tableColumn id="32" xr3:uid="{31E432E8-AF62-411F-93B1-871B61F731DF}" name="task 10" totalsRowFunction="custom" dataDxfId="188" totalsRowDxfId="187">
      <calculatedColumnFormula>IF(Tabla1426[[#This Row],[Entrega task 10]]="P","Pendiente",Tabla1426[[#This Row],[Entrega task 10]]-$C$42)</calculatedColumnFormula>
      <totalsRowFormula>AVERAGE(Tabla1426[task 10])</totalsRow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274EE59-9117-435B-939C-7773B43DBCBE}" name="Tabla2537" displayName="Tabla2537" ref="A32:D57" totalsRowShown="0" headerRowDxfId="186" dataDxfId="184" headerRowBorderDxfId="185" tableBorderDxfId="183" totalsRowBorderDxfId="182">
  <autoFilter ref="A32:D57" xr:uid="{A45711BE-D6D0-4D05-B7CA-ED4334836E67}"/>
  <tableColumns count="4">
    <tableColumn id="1" xr3:uid="{ADAD20DD-5F5B-4AE0-9D86-8F64FB7B6B84}" name="Número de task" dataDxfId="181"/>
    <tableColumn id="2" xr3:uid="{D38B0B5D-6742-4BD3-879A-89DED2F8928F}" name="Titulo " dataDxfId="180"/>
    <tableColumn id="4" xr3:uid="{D299F436-7304-4C25-8A94-23DB485BFBD6}" name="Fecha de envio " dataDxfId="179"/>
    <tableColumn id="6" xr3:uid="{818DEBAE-0138-4F81-BB3B-3C7CDCB8818A}" name="Formato " dataDxfId="178"/>
  </tableColumns>
  <tableStyleInfo name="TableStyleMedium2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B46D3C4-F398-4CA7-A67D-3F7645837AFF}" name="Tabla1428" displayName="Tabla1428" ref="A3:AK31" totalsRowCount="1" headerRowDxfId="173" dataDxfId="172">
  <tableColumns count="37">
    <tableColumn id="1" xr3:uid="{65A603E5-5882-4AC6-97B3-4B6CFA995168}" name="Nombre del alumno" dataDxfId="171" totalsRowDxfId="170"/>
    <tableColumn id="2" xr3:uid="{5B429924-04C2-4CCF-A883-D3486244D1CB}" name="Apoderado" dataDxfId="169" totalsRowDxfId="168"/>
    <tableColumn id="4" xr3:uid="{46374487-784B-4E85-8C4A-2099F5E1E3C1}" name="Entrega  task 1 " dataDxfId="167" totalsRowDxfId="166"/>
    <tableColumn id="6" xr3:uid="{BF522C1F-6D42-42FD-8DC1-B6D8988225B1}" name="Entrega task2" dataDxfId="165" totalsRowDxfId="164"/>
    <tableColumn id="8" xr3:uid="{B535DEB6-BD1B-4536-8A11-A7CE530EC1C5}" name="Entrega task 3" dataDxfId="163" totalsRowDxfId="162"/>
    <tableColumn id="10" xr3:uid="{B82A53EA-68DC-479F-831C-2901C12C0FD3}" name="Entrega task 4" dataDxfId="161" totalsRowDxfId="160"/>
    <tableColumn id="12" xr3:uid="{010A06E4-7FDF-4450-A9B6-ED2EC7D0F427}" name="Entrega task 5 " dataDxfId="159" totalsRowDxfId="158"/>
    <tableColumn id="14" xr3:uid="{93A8B4F8-54AB-454C-8DAD-6A9AC9629AA9}" name="Entrega task 6 " dataDxfId="157" totalsRowDxfId="156"/>
    <tableColumn id="16" xr3:uid="{1A2A30B7-55AA-4EC5-A7B6-42E96039F6D5}" name="Entrega task 7 " dataDxfId="155" totalsRowDxfId="154"/>
    <tableColumn id="18" xr3:uid="{A9E1AEC3-24A8-4C9B-9565-B19E1B3BE2E3}" name="Entrega task 8" dataDxfId="153" totalsRowDxfId="152"/>
    <tableColumn id="20" xr3:uid="{F3334F8C-C1A7-4F88-8114-72CB95A4C5E1}" name="Entrega task 9" dataDxfId="151" totalsRowDxfId="150"/>
    <tableColumn id="22" xr3:uid="{54D04C46-396C-4FAE-BC8D-D0BAC8E8B457}" name="Entrega task 10" dataDxfId="149" totalsRowDxfId="148"/>
    <tableColumn id="54" xr3:uid="{DCD9A0B1-6DD4-426B-A9C2-F583CF287A76}" name="Entrega task 11" dataDxfId="147" totalsRowDxfId="146"/>
    <tableColumn id="53" xr3:uid="{D94E3A29-2CD1-454C-87DE-5469E792957F}" name="Entrega task 12" dataDxfId="145" totalsRowDxfId="144"/>
    <tableColumn id="52" xr3:uid="{58E92D39-F68B-41CF-8877-D1DCFE6FE5BC}" name="Entrega task 13" dataDxfId="143" totalsRowDxfId="142"/>
    <tableColumn id="51" xr3:uid="{BF074306-3DFE-443E-99B7-5619CF31B173}" name="Entrega task 14" dataDxfId="141" totalsRowDxfId="140"/>
    <tableColumn id="50" xr3:uid="{6ADCE527-E246-4740-8355-03DF4EBEAF96}" name="Entrega task 15" dataDxfId="139" totalsRowDxfId="138"/>
    <tableColumn id="49" xr3:uid="{2186E7B2-9512-40F4-B524-BF9308CA20C4}" name="Entrega task 16" dataDxfId="137" totalsRowDxfId="136"/>
    <tableColumn id="48" xr3:uid="{24B96097-9F1C-43F4-8868-F5F5808E166D}" name="Entrega task 17" dataDxfId="135" totalsRowDxfId="134"/>
    <tableColumn id="47" xr3:uid="{5E7C4E5A-18B7-4816-83CD-88A0AA45B032}" name="Entrega task 18" dataDxfId="133" totalsRowDxfId="132"/>
    <tableColumn id="46" xr3:uid="{7AD1D90C-A7D0-4E02-86B0-CA9CADA72003}" name="Entrega task 19" dataDxfId="131" totalsRowDxfId="130"/>
    <tableColumn id="45" xr3:uid="{85B9BBA5-7707-4E9F-9BA0-021A3BE42EEF}" name="Entrega task 20" dataDxfId="129" totalsRowDxfId="128"/>
    <tableColumn id="44" xr3:uid="{C383FF10-0962-4D73-BDE0-406A4623732C}" name="Entrega task 21" dataDxfId="127" totalsRowDxfId="126"/>
    <tableColumn id="43" xr3:uid="{082B1B25-955C-4209-8FC5-173A1797BC58}" name="Entrega task 22" dataDxfId="125" totalsRowDxfId="124"/>
    <tableColumn id="34" xr3:uid="{A7FBAB4A-F1A1-431B-9EF2-2EC85C30E8D6}" name="Entrega task 23" dataDxfId="123" totalsRowDxfId="122"/>
    <tableColumn id="42" xr3:uid="{60808AE5-D1DB-4D0A-83F8-9F7C06A1DB7D}" name="Entrega task 24" dataDxfId="121" totalsRowDxfId="120"/>
    <tableColumn id="41" xr3:uid="{6A2477AD-CCD6-414D-8FBF-1184316E35A3}" name="Entrega task 25" dataDxfId="119" totalsRowDxfId="118"/>
    <tableColumn id="23" xr3:uid="{FC3AE892-6E94-4D16-8265-6D23DC279527}" name=" task 1 " totalsRowFunction="custom" dataDxfId="117" totalsRowDxfId="116">
      <calculatedColumnFormula>IF(Tabla1428[[#This Row],[Entrega  task 1 ]]="P","Pendiente",Tabla1428[[#This Row],[Entrega  task 1 ]]-$C$33)</calculatedColumnFormula>
      <totalsRowFormula>AVERAGE(Tabla1428[[ task 1 ]])</totalsRowFormula>
    </tableColumn>
    <tableColumn id="24" xr3:uid="{216682EE-6E28-42FE-970D-4879DF30918E}" name="task2" totalsRowFunction="custom" dataDxfId="115" totalsRowDxfId="114" dataCellStyle="Millares">
      <calculatedColumnFormula>IF(Tabla1428[[#This Row],[Entrega task2]]="P","Pendiente",Tabla1428[[#This Row],[Entrega task2]]-$C$34)</calculatedColumnFormula>
      <totalsRowFormula>AVERAGE(Tabla1428[task2])</totalsRowFormula>
    </tableColumn>
    <tableColumn id="25" xr3:uid="{8E73CDE2-3A29-44D6-8B84-AFD99761C56D}" name="task 3" totalsRowFunction="custom" dataDxfId="113" totalsRowDxfId="112">
      <calculatedColumnFormula>IF(Tabla1428[[#This Row],[Entrega task 3]]="P","Pendiente",Tabla1428[[#This Row],[Entrega task 3]]-$C$35)</calculatedColumnFormula>
      <totalsRowFormula>AVERAGE(Tabla1428[task 3])</totalsRowFormula>
    </tableColumn>
    <tableColumn id="26" xr3:uid="{C6653A1D-830A-4F21-A547-C4073084BE22}" name="task 4" totalsRowFunction="custom" dataDxfId="111" totalsRowDxfId="110">
      <calculatedColumnFormula>IF(Tabla1428[[#This Row],[Entrega task 4]]="P","Pendiente",Tabla1428[[#This Row],[Entrega task 4]]-$C$36)</calculatedColumnFormula>
      <totalsRowFormula>AVERAGE(Tabla1428[task 4])</totalsRowFormula>
    </tableColumn>
    <tableColumn id="27" xr3:uid="{D90C090E-DAD9-4ACD-8863-F3B33357F1AD}" name="task 5" totalsRowFunction="custom" dataDxfId="109" totalsRowDxfId="108">
      <calculatedColumnFormula>IF(Tabla1428[[#This Row],[Entrega task 5 ]]="P","Pendiente",Tabla1428[[#This Row],[Entrega task 5 ]]-$C$37)</calculatedColumnFormula>
      <totalsRowFormula>AVERAGE(Tabla1428[task 5])</totalsRowFormula>
    </tableColumn>
    <tableColumn id="28" xr3:uid="{6AAA41A1-A8A9-4693-BBC4-5BB0333F0029}" name="task 6" totalsRowFunction="custom" dataDxfId="107" totalsRowDxfId="106">
      <calculatedColumnFormula>IF(Tabla1428[[#This Row],[Entrega task 6 ]]="P","Pendiente",Tabla1428[[#This Row],[Entrega task 6 ]]-$C$38)</calculatedColumnFormula>
      <totalsRowFormula>AVERAGE(Tabla1428[task 6])</totalsRowFormula>
    </tableColumn>
    <tableColumn id="29" xr3:uid="{47891C96-97E3-435E-999C-A6DE9B3CFA6A}" name="task 7" totalsRowFunction="custom" dataDxfId="105" totalsRowDxfId="104">
      <calculatedColumnFormula>IF(Tabla1428[[#This Row],[Entrega task 7 ]]="P","Pendiente",Tabla1428[[#This Row],[Entrega task 7 ]]-$C$39)</calculatedColumnFormula>
      <totalsRowFormula>AVERAGE(Tabla1428[task 7])</totalsRowFormula>
    </tableColumn>
    <tableColumn id="30" xr3:uid="{C8998D1C-8C1B-4B0B-B45D-DE681EAAEAF2}" name="task 8" totalsRowFunction="custom" dataDxfId="103" totalsRowDxfId="102">
      <calculatedColumnFormula>IF(Tabla1428[[#This Row],[Entrega task 8]]="P","Pendiente",Tabla1428[[#This Row],[Entrega task 8]]-$C$40)</calculatedColumnFormula>
      <totalsRowFormula>AVERAGE(Tabla1428[task 8])</totalsRowFormula>
    </tableColumn>
    <tableColumn id="31" xr3:uid="{4655CB42-C32E-4EF9-9720-43FB75B8C9AF}" name="task 9" totalsRowFunction="custom" dataDxfId="101" totalsRowDxfId="100">
      <calculatedColumnFormula>IF(Tabla1428[[#This Row],[Entrega task 9]]="P","Pendiente",Tabla1428[[#This Row],[Entrega task 9]]-$C$41)</calculatedColumnFormula>
      <totalsRowFormula>AVERAGE(Tabla1428[task 9])</totalsRowFormula>
    </tableColumn>
    <tableColumn id="32" xr3:uid="{57D63A5B-9F45-4A2D-9E78-20188259FD4D}" name="task 10" totalsRowFunction="custom" dataDxfId="99" totalsRowDxfId="98">
      <calculatedColumnFormula>IF(Tabla1428[[#This Row],[Entrega task 10]]="P","Pendiente",Tabla1428[[#This Row],[Entrega task 10]]-$C$42)</calculatedColumnFormula>
      <totalsRowFormula>AVERAGE(Tabla1428[task 10])</totalsRow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8EA8E7B-F0AB-4EBA-A499-AD318E765D02}" name="Tabla2539" displayName="Tabla2539" ref="A32:D57" totalsRowShown="0" headerRowDxfId="97" dataDxfId="95" headerRowBorderDxfId="96" tableBorderDxfId="94" totalsRowBorderDxfId="93">
  <autoFilter ref="A32:D57" xr:uid="{10285CA3-3F20-4840-8A90-2B7D4DF91E1F}"/>
  <tableColumns count="4">
    <tableColumn id="1" xr3:uid="{B4FD3F76-67DA-4F06-AA80-EE761CF3E91A}" name="Número de task" dataDxfId="92"/>
    <tableColumn id="2" xr3:uid="{0396FD8F-2A74-4961-A157-D207C3F66E97}" name="Titulo " dataDxfId="91"/>
    <tableColumn id="4" xr3:uid="{0B446326-7E63-4879-B247-9C0E5AE1955A}" name="Fecha de envio " dataDxfId="90"/>
    <tableColumn id="6" xr3:uid="{863B80F2-B75D-4D7E-AA99-32A4361C1AF5}" name="Formato " dataDxfId="89"/>
  </tableColumns>
  <tableStyleInfo name="TableStyleMedium2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0F6778-4233-415D-A5E9-85D422880B1A}" name="Tabla142810" displayName="Tabla142810" ref="A3:AK31" totalsRowCount="1" headerRowDxfId="84" dataDxfId="83">
  <tableColumns count="37">
    <tableColumn id="1" xr3:uid="{5FC2DC67-DE15-43F9-B140-4FDF8E0E1E75}" name="Nombre del alumno" dataDxfId="82" totalsRowDxfId="81"/>
    <tableColumn id="2" xr3:uid="{EBB14F3E-981B-4824-9F16-316A2E411814}" name="Apoderado" dataDxfId="80" totalsRowDxfId="79"/>
    <tableColumn id="4" xr3:uid="{C699874C-C0C7-4FCA-A9BE-EF5153F8C040}" name="Entrega  task 1 " dataDxfId="78" totalsRowDxfId="77"/>
    <tableColumn id="6" xr3:uid="{65D90A2E-40F4-4941-B5E2-B877E6FBB9C8}" name="Entrega task2" dataDxfId="76" totalsRowDxfId="75"/>
    <tableColumn id="8" xr3:uid="{43E31539-96D9-40CD-A03C-1D6999B99A92}" name="Entrega task 3" dataDxfId="74" totalsRowDxfId="73"/>
    <tableColumn id="10" xr3:uid="{5CE4AAAE-BE41-47B9-9921-5CFD4D0272DA}" name="Entrega task 4" dataDxfId="72" totalsRowDxfId="71"/>
    <tableColumn id="12" xr3:uid="{7376A35A-6DB3-4BF3-9B64-6E584A1F6F77}" name="Entrega task 5 " dataDxfId="70" totalsRowDxfId="69"/>
    <tableColumn id="14" xr3:uid="{6DAD3E16-0049-4471-92C2-576EC6239BDB}" name="Entrega task 6 " dataDxfId="68" totalsRowDxfId="67"/>
    <tableColumn id="16" xr3:uid="{8808AB41-673F-4A78-A374-6736293C7B62}" name="Entrega task 7 " dataDxfId="66" totalsRowDxfId="65"/>
    <tableColumn id="18" xr3:uid="{7EE3CB62-7DC0-4AAD-BDB0-AC87730D06A4}" name="Entrega task 8" dataDxfId="64" totalsRowDxfId="63"/>
    <tableColumn id="20" xr3:uid="{5D9BCA87-4512-4FD6-8E4B-8B9D099867F9}" name="Entrega task 9" dataDxfId="62" totalsRowDxfId="61"/>
    <tableColumn id="22" xr3:uid="{95DC98D7-7C34-463F-8EC3-B8023A51D1B8}" name="Entrega task 10" dataDxfId="60" totalsRowDxfId="59"/>
    <tableColumn id="54" xr3:uid="{99049531-2BD0-4219-B70A-7417736815C5}" name="Entrega task 11" dataDxfId="58" totalsRowDxfId="57"/>
    <tableColumn id="53" xr3:uid="{02D7636E-C362-4895-AE01-65DDD6220DC3}" name="Entrega task 12" dataDxfId="56" totalsRowDxfId="55"/>
    <tableColumn id="52" xr3:uid="{A1716FA7-8B33-4BC7-BDF3-94A0EB7630FA}" name="Entrega task 13" dataDxfId="54" totalsRowDxfId="53"/>
    <tableColumn id="51" xr3:uid="{6B3C564B-02CD-47B2-807F-4CFCDE9F1452}" name="Entrega task 14" dataDxfId="52" totalsRowDxfId="51"/>
    <tableColumn id="50" xr3:uid="{D7D41533-0781-4F2B-917C-BA8ED1A31AE6}" name="Entrega task 15" dataDxfId="50" totalsRowDxfId="49"/>
    <tableColumn id="49" xr3:uid="{54E5D071-8649-4FE1-A55B-B3D789C228E9}" name="Entrega task 16" dataDxfId="48" totalsRowDxfId="47"/>
    <tableColumn id="48" xr3:uid="{344532E4-019E-4C41-973C-100D6513E5B6}" name="Entrega task 17" dataDxfId="46" totalsRowDxfId="45"/>
    <tableColumn id="47" xr3:uid="{277D0B6D-69FA-4F60-BB93-5BF7CFD00FDB}" name="Entrega task 18" dataDxfId="44" totalsRowDxfId="43"/>
    <tableColumn id="46" xr3:uid="{A916D683-AAF0-426D-84BD-53A53DE2CDC6}" name="Entrega task 19" dataDxfId="42" totalsRowDxfId="41"/>
    <tableColumn id="45" xr3:uid="{B34B8C2B-A0C9-4A54-BBC7-4DBFCC3BB2F6}" name="Entrega task 20" dataDxfId="40" totalsRowDxfId="39"/>
    <tableColumn id="44" xr3:uid="{AB55BA80-9C59-476E-9965-4812450E8A09}" name="Entrega task 21" dataDxfId="38" totalsRowDxfId="37"/>
    <tableColumn id="43" xr3:uid="{6CBFE6FB-4ABA-416B-ACB4-409DF6C562D8}" name="Entrega task 22" dataDxfId="36" totalsRowDxfId="35"/>
    <tableColumn id="34" xr3:uid="{31994523-1CB1-4756-9939-790139EDD844}" name="Entrega task 23" dataDxfId="34" totalsRowDxfId="33"/>
    <tableColumn id="42" xr3:uid="{B3FA52A9-D85F-4820-8BB1-FA0D4F97EBB7}" name="Entrega task 24" dataDxfId="32" totalsRowDxfId="31"/>
    <tableColumn id="41" xr3:uid="{37C1EC9D-CAEC-4AC8-9D02-102FB17D0B95}" name="Entrega task 25" dataDxfId="30" totalsRowDxfId="29"/>
    <tableColumn id="23" xr3:uid="{221B8E85-CC10-4509-8F25-325C2347AFB5}" name=" task 1 " totalsRowFunction="custom" dataDxfId="28" totalsRowDxfId="27">
      <calculatedColumnFormula>IF(Tabla142810[[#This Row],[Entrega  task 1 ]]="P","Pendiente",Tabla142810[[#This Row],[Entrega  task 1 ]]-$C$33)</calculatedColumnFormula>
      <totalsRowFormula>AVERAGE(Tabla142810[[ task 1 ]])</totalsRowFormula>
    </tableColumn>
    <tableColumn id="24" xr3:uid="{39FE8C17-3910-42A4-9563-1856FDB42CA7}" name="task2" totalsRowFunction="custom" dataDxfId="26" totalsRowDxfId="25" dataCellStyle="Millares">
      <calculatedColumnFormula>IF(Tabla142810[[#This Row],[Entrega task2]]="P","Pendiente",Tabla142810[[#This Row],[Entrega task2]]-$C$34)</calculatedColumnFormula>
      <totalsRowFormula>AVERAGE(Tabla142810[task2])</totalsRowFormula>
    </tableColumn>
    <tableColumn id="25" xr3:uid="{F437C64E-AA26-4AA9-B531-A49B6D30E1E9}" name="task 3" totalsRowFunction="custom" dataDxfId="24" totalsRowDxfId="23">
      <calculatedColumnFormula>IF(Tabla142810[[#This Row],[Entrega task 3]]="P","Pendiente",Tabla142810[[#This Row],[Entrega task 3]]-$C$35)</calculatedColumnFormula>
      <totalsRowFormula>AVERAGE(Tabla142810[task 3])</totalsRowFormula>
    </tableColumn>
    <tableColumn id="26" xr3:uid="{48F0D7F6-C2C1-4B8D-9195-2B70200E9958}" name="task 4" totalsRowFunction="custom" dataDxfId="22" totalsRowDxfId="21">
      <calculatedColumnFormula>IF(Tabla142810[[#This Row],[Entrega task 4]]="P","Pendiente",Tabla142810[[#This Row],[Entrega task 4]]-$C$36)</calculatedColumnFormula>
      <totalsRowFormula>AVERAGE(Tabla142810[task 4])</totalsRowFormula>
    </tableColumn>
    <tableColumn id="27" xr3:uid="{84D28C6F-E72B-4E1C-BA36-47003D5282F3}" name="task 5" totalsRowFunction="custom" dataDxfId="20" totalsRowDxfId="19">
      <calculatedColumnFormula>IF(Tabla142810[[#This Row],[Entrega task 5 ]]="P","Pendiente",Tabla142810[[#This Row],[Entrega task 5 ]]-$C$37)</calculatedColumnFormula>
      <totalsRowFormula>AVERAGE(Tabla142810[task 5])</totalsRowFormula>
    </tableColumn>
    <tableColumn id="28" xr3:uid="{9724B21B-166E-4762-81CA-E4EF625F35D1}" name="task 6" totalsRowFunction="custom" dataDxfId="18" totalsRowDxfId="17">
      <calculatedColumnFormula>IF(Tabla142810[[#This Row],[Entrega task 6 ]]="P","Pendiente",Tabla142810[[#This Row],[Entrega task 6 ]]-$C$38)</calculatedColumnFormula>
      <totalsRowFormula>AVERAGE(Tabla142810[task 6])</totalsRowFormula>
    </tableColumn>
    <tableColumn id="29" xr3:uid="{D4158190-D4A3-4CCE-86C1-51EBBD179C1C}" name="task 7" totalsRowFunction="custom" dataDxfId="16" totalsRowDxfId="15">
      <calculatedColumnFormula>IF(Tabla142810[[#This Row],[Entrega task 7 ]]="P","Pendiente",Tabla142810[[#This Row],[Entrega task 7 ]]-$C$39)</calculatedColumnFormula>
      <totalsRowFormula>AVERAGE(Tabla142810[task 7])</totalsRowFormula>
    </tableColumn>
    <tableColumn id="30" xr3:uid="{EA939130-EBD4-4236-B192-D36DA1B2140F}" name="task 8" totalsRowFunction="custom" dataDxfId="14" totalsRowDxfId="13">
      <calculatedColumnFormula>IF(Tabla142810[[#This Row],[Entrega task 8]]="P","Pendiente",Tabla142810[[#This Row],[Entrega task 8]]-$C$40)</calculatedColumnFormula>
      <totalsRowFormula>AVERAGE(Tabla142810[task 8])</totalsRowFormula>
    </tableColumn>
    <tableColumn id="31" xr3:uid="{62C684FA-C19E-4F91-8952-80E882050960}" name="task 9" totalsRowFunction="custom" dataDxfId="12" totalsRowDxfId="11">
      <calculatedColumnFormula>IF(Tabla142810[[#This Row],[Entrega task 9]]="P","Pendiente",Tabla142810[[#This Row],[Entrega task 9]]-$C$41)</calculatedColumnFormula>
      <totalsRowFormula>AVERAGE(Tabla142810[task 9])</totalsRowFormula>
    </tableColumn>
    <tableColumn id="32" xr3:uid="{D2328D10-1EC3-47B6-867E-67C4AC950CDE}" name="task 10" totalsRowFunction="custom" dataDxfId="10" totalsRowDxfId="9">
      <calculatedColumnFormula>IF(Tabla142810[[#This Row],[Entrega task 10]]="P","Pendiente",Tabla142810[[#This Row],[Entrega task 10]]-$C$42)</calculatedColumnFormula>
      <totalsRowFormula>AVERAGE(Tabla142810[task 10])</totalsRowFormula>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7A3A6EC-FFA9-4954-ADD9-2C73A586B2D6}" name="Tabla253911" displayName="Tabla253911" ref="A32:D57" totalsRowShown="0" headerRowDxfId="8" dataDxfId="6" headerRowBorderDxfId="7" tableBorderDxfId="5" totalsRowBorderDxfId="4">
  <autoFilter ref="A32:D57" xr:uid="{7F6B1420-285B-492C-8727-1505142D0AD7}"/>
  <tableColumns count="4">
    <tableColumn id="1" xr3:uid="{6A9D93B7-C49A-4348-B529-FFDC58FE8F79}" name="Número de task" dataDxfId="3"/>
    <tableColumn id="2" xr3:uid="{C3576801-8C6A-4007-B439-2CD8E2633E74}" name="Titulo " dataDxfId="2"/>
    <tableColumn id="4" xr3:uid="{8F44D4F8-A63E-46FD-B4CA-3B095047CC42}" name="Fecha de envio " dataDxfId="1"/>
    <tableColumn id="6" xr3:uid="{945AF51F-DC4C-4A4D-9CA4-37FEFF2DB775}" name="Formato " dataDxfId="0"/>
  </tableColumns>
  <tableStyleInfo name="TableStyleMedium23"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FD14B-48EC-445B-8992-FE0E5B35A5A1}">
  <dimension ref="A1:M47"/>
  <sheetViews>
    <sheetView tabSelected="1" topLeftCell="A25" workbookViewId="0">
      <selection activeCell="I19" sqref="I19:M21"/>
    </sheetView>
  </sheetViews>
  <sheetFormatPr baseColWidth="10" defaultRowHeight="15" x14ac:dyDescent="0.25"/>
  <cols>
    <col min="10" max="10" width="12.42578125" customWidth="1"/>
  </cols>
  <sheetData>
    <row r="1" spans="1:13" ht="15.75" thickBot="1" x14ac:dyDescent="0.3"/>
    <row r="2" spans="1:13" x14ac:dyDescent="0.25">
      <c r="A2" s="50" t="s">
        <v>101</v>
      </c>
      <c r="B2" s="51"/>
      <c r="C2" s="51"/>
      <c r="D2" s="51"/>
      <c r="E2" s="51"/>
      <c r="F2" s="51"/>
      <c r="G2" s="51"/>
      <c r="H2" s="51"/>
      <c r="I2" s="52"/>
    </row>
    <row r="3" spans="1:13" x14ac:dyDescent="0.25">
      <c r="A3" s="53"/>
      <c r="B3" s="54"/>
      <c r="C3" s="54"/>
      <c r="D3" s="54"/>
      <c r="E3" s="54"/>
      <c r="F3" s="54"/>
      <c r="G3" s="54"/>
      <c r="H3" s="54"/>
      <c r="I3" s="55"/>
    </row>
    <row r="4" spans="1:13" x14ac:dyDescent="0.25">
      <c r="A4" s="53"/>
      <c r="B4" s="54"/>
      <c r="C4" s="54"/>
      <c r="D4" s="54"/>
      <c r="E4" s="54"/>
      <c r="F4" s="54"/>
      <c r="G4" s="54"/>
      <c r="H4" s="54"/>
      <c r="I4" s="55"/>
    </row>
    <row r="5" spans="1:13" ht="15.75" thickBot="1" x14ac:dyDescent="0.3">
      <c r="A5" s="56"/>
      <c r="B5" s="57"/>
      <c r="C5" s="57"/>
      <c r="D5" s="57"/>
      <c r="E5" s="57"/>
      <c r="F5" s="57"/>
      <c r="G5" s="57"/>
      <c r="H5" s="57"/>
      <c r="I5" s="58"/>
    </row>
    <row r="6" spans="1:13" ht="15.75" thickBot="1" x14ac:dyDescent="0.3"/>
    <row r="7" spans="1:13" ht="14.45" customHeight="1" x14ac:dyDescent="0.25">
      <c r="I7" s="59" t="s">
        <v>94</v>
      </c>
      <c r="J7" s="60"/>
      <c r="K7" s="60"/>
      <c r="L7" s="60"/>
      <c r="M7" s="61"/>
    </row>
    <row r="8" spans="1:13" x14ac:dyDescent="0.25">
      <c r="I8" s="62"/>
      <c r="J8" s="63"/>
      <c r="K8" s="63"/>
      <c r="L8" s="63"/>
      <c r="M8" s="64"/>
    </row>
    <row r="9" spans="1:13" x14ac:dyDescent="0.25">
      <c r="I9" s="62"/>
      <c r="J9" s="63"/>
      <c r="K9" s="63"/>
      <c r="L9" s="63"/>
      <c r="M9" s="64"/>
    </row>
    <row r="10" spans="1:13" x14ac:dyDescent="0.25">
      <c r="I10" s="62"/>
      <c r="J10" s="63"/>
      <c r="K10" s="63"/>
      <c r="L10" s="63"/>
      <c r="M10" s="64"/>
    </row>
    <row r="11" spans="1:13" ht="15.75" thickBot="1" x14ac:dyDescent="0.3">
      <c r="I11" s="65"/>
      <c r="J11" s="66"/>
      <c r="K11" s="66"/>
      <c r="L11" s="66"/>
      <c r="M11" s="67"/>
    </row>
    <row r="18" spans="9:13" ht="15.75" thickBot="1" x14ac:dyDescent="0.3"/>
    <row r="19" spans="9:13" x14ac:dyDescent="0.25">
      <c r="I19" s="59" t="s">
        <v>96</v>
      </c>
      <c r="J19" s="60"/>
      <c r="K19" s="60"/>
      <c r="L19" s="60"/>
      <c r="M19" s="61"/>
    </row>
    <row r="20" spans="9:13" x14ac:dyDescent="0.25">
      <c r="I20" s="62"/>
      <c r="J20" s="63"/>
      <c r="K20" s="63"/>
      <c r="L20" s="63"/>
      <c r="M20" s="64"/>
    </row>
    <row r="21" spans="9:13" ht="15.75" thickBot="1" x14ac:dyDescent="0.3">
      <c r="I21" s="65"/>
      <c r="J21" s="66"/>
      <c r="K21" s="66"/>
      <c r="L21" s="66"/>
      <c r="M21" s="67"/>
    </row>
    <row r="25" spans="9:13" ht="15.75" thickBot="1" x14ac:dyDescent="0.3"/>
    <row r="26" spans="9:13" x14ac:dyDescent="0.25">
      <c r="I26" s="59" t="s">
        <v>95</v>
      </c>
      <c r="J26" s="60"/>
      <c r="K26" s="60"/>
      <c r="L26" s="60"/>
      <c r="M26" s="61"/>
    </row>
    <row r="27" spans="9:13" x14ac:dyDescent="0.25">
      <c r="I27" s="62"/>
      <c r="J27" s="63"/>
      <c r="K27" s="63"/>
      <c r="L27" s="63"/>
      <c r="M27" s="64"/>
    </row>
    <row r="28" spans="9:13" ht="15.75" thickBot="1" x14ac:dyDescent="0.3">
      <c r="I28" s="65"/>
      <c r="J28" s="66"/>
      <c r="K28" s="66"/>
      <c r="L28" s="66"/>
      <c r="M28" s="67"/>
    </row>
    <row r="34" spans="1:13" ht="15.75" thickBot="1" x14ac:dyDescent="0.3"/>
    <row r="35" spans="1:13" ht="45.75" thickBot="1" x14ac:dyDescent="0.3">
      <c r="A35" s="3" t="s">
        <v>36</v>
      </c>
      <c r="B35" s="2"/>
      <c r="I35" s="59" t="s">
        <v>97</v>
      </c>
      <c r="J35" s="60"/>
      <c r="K35" s="60"/>
      <c r="L35" s="60"/>
      <c r="M35" s="61"/>
    </row>
    <row r="36" spans="1:13" x14ac:dyDescent="0.25">
      <c r="A36" s="25" t="s">
        <v>37</v>
      </c>
      <c r="B36" s="26"/>
      <c r="I36" s="62"/>
      <c r="J36" s="63"/>
      <c r="K36" s="63"/>
      <c r="L36" s="63"/>
      <c r="M36" s="64"/>
    </row>
    <row r="37" spans="1:13" x14ac:dyDescent="0.25">
      <c r="A37" s="27" t="s">
        <v>38</v>
      </c>
      <c r="B37" s="28"/>
      <c r="I37" s="62"/>
      <c r="J37" s="63"/>
      <c r="K37" s="63"/>
      <c r="L37" s="63"/>
      <c r="M37" s="64"/>
    </row>
    <row r="38" spans="1:13" ht="15.75" thickBot="1" x14ac:dyDescent="0.3">
      <c r="A38" s="29" t="s">
        <v>39</v>
      </c>
      <c r="B38" s="30"/>
      <c r="I38" s="65"/>
      <c r="J38" s="66"/>
      <c r="K38" s="66"/>
      <c r="L38" s="66"/>
      <c r="M38" s="67"/>
    </row>
    <row r="39" spans="1:13" ht="30" x14ac:dyDescent="0.25">
      <c r="A39" s="31" t="s">
        <v>40</v>
      </c>
      <c r="B39" s="32"/>
    </row>
    <row r="40" spans="1:13" x14ac:dyDescent="0.25">
      <c r="A40" s="33" t="s">
        <v>23</v>
      </c>
      <c r="B40" s="34" t="s">
        <v>24</v>
      </c>
    </row>
    <row r="41" spans="1:13" ht="15.75" thickBot="1" x14ac:dyDescent="0.3">
      <c r="A41" s="35"/>
      <c r="B41" s="36"/>
    </row>
    <row r="43" spans="1:13" ht="15.75" thickBot="1" x14ac:dyDescent="0.3"/>
    <row r="44" spans="1:13" x14ac:dyDescent="0.25">
      <c r="I44" s="59" t="s">
        <v>98</v>
      </c>
      <c r="J44" s="60"/>
      <c r="K44" s="60"/>
      <c r="L44" s="60"/>
      <c r="M44" s="61"/>
    </row>
    <row r="45" spans="1:13" x14ac:dyDescent="0.25">
      <c r="I45" s="62"/>
      <c r="J45" s="63"/>
      <c r="K45" s="63"/>
      <c r="L45" s="63"/>
      <c r="M45" s="64"/>
    </row>
    <row r="46" spans="1:13" x14ac:dyDescent="0.25">
      <c r="I46" s="62"/>
      <c r="J46" s="63"/>
      <c r="K46" s="63"/>
      <c r="L46" s="63"/>
      <c r="M46" s="64"/>
    </row>
    <row r="47" spans="1:13" ht="15.75" thickBot="1" x14ac:dyDescent="0.3">
      <c r="I47" s="65"/>
      <c r="J47" s="66"/>
      <c r="K47" s="66"/>
      <c r="L47" s="66"/>
      <c r="M47" s="67"/>
    </row>
  </sheetData>
  <mergeCells count="6">
    <mergeCell ref="A2:I5"/>
    <mergeCell ref="I19:M21"/>
    <mergeCell ref="I26:M28"/>
    <mergeCell ref="I35:M38"/>
    <mergeCell ref="I44:M47"/>
    <mergeCell ref="I7:M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492E7-7A28-4F8D-8AE1-13C51E5786FA}">
  <dimension ref="A1:BA57"/>
  <sheetViews>
    <sheetView workbookViewId="0">
      <pane xSplit="1" topLeftCell="AI1" activePane="topRight" state="frozen"/>
      <selection pane="topRight" activeCell="BA3" sqref="BA3"/>
    </sheetView>
  </sheetViews>
  <sheetFormatPr baseColWidth="10" defaultRowHeight="15" x14ac:dyDescent="0.25"/>
  <cols>
    <col min="1" max="1" width="36" customWidth="1"/>
    <col min="2" max="2" width="22.28515625" bestFit="1" customWidth="1"/>
    <col min="3" max="3" width="16.28515625" customWidth="1"/>
    <col min="4" max="4" width="12.42578125" customWidth="1"/>
    <col min="5" max="5" width="16.28515625" customWidth="1"/>
    <col min="7" max="7" width="10.7109375" customWidth="1"/>
    <col min="8" max="8" width="11.85546875" customWidth="1"/>
    <col min="9" max="9" width="14.42578125" customWidth="1"/>
    <col min="10" max="10" width="10.42578125" bestFit="1" customWidth="1"/>
    <col min="11" max="11" width="10.42578125" customWidth="1"/>
    <col min="12" max="12" width="10.42578125" bestFit="1" customWidth="1"/>
    <col min="13" max="13" width="10.42578125" customWidth="1"/>
    <col min="14" max="15" width="10.140625" customWidth="1"/>
    <col min="16" max="16" width="9.140625" customWidth="1"/>
    <col min="17" max="17" width="11.42578125" customWidth="1"/>
    <col min="18" max="18" width="8.42578125" customWidth="1"/>
    <col min="19" max="19" width="12.140625" customWidth="1"/>
    <col min="20" max="20" width="8.42578125" customWidth="1"/>
    <col min="21" max="21" width="10.42578125" customWidth="1"/>
    <col min="22" max="52" width="9.42578125" customWidth="1"/>
    <col min="53" max="53" width="13.5703125" customWidth="1"/>
  </cols>
  <sheetData>
    <row r="1" spans="1:52" ht="35.25" thickTop="1" thickBot="1" x14ac:dyDescent="0.3">
      <c r="A1" s="68" t="s">
        <v>87</v>
      </c>
      <c r="B1" s="69"/>
      <c r="C1" s="69"/>
      <c r="D1" s="69"/>
      <c r="E1" s="69"/>
      <c r="F1" s="69"/>
      <c r="G1" s="69"/>
      <c r="H1" s="69"/>
      <c r="I1" s="69"/>
      <c r="J1" s="69"/>
      <c r="K1" s="69"/>
      <c r="L1" s="69"/>
      <c r="M1" s="69"/>
      <c r="N1" s="69"/>
      <c r="O1" s="69"/>
      <c r="P1" s="69"/>
      <c r="Q1" s="69"/>
      <c r="R1" s="69"/>
      <c r="S1" s="69"/>
      <c r="T1" s="69"/>
      <c r="U1" s="69"/>
      <c r="V1" s="69"/>
      <c r="W1" s="17"/>
      <c r="X1" s="17"/>
      <c r="Y1" s="17"/>
      <c r="Z1" s="17"/>
      <c r="AA1" s="17"/>
      <c r="AB1" s="70" t="s">
        <v>13</v>
      </c>
      <c r="AC1" s="71"/>
      <c r="AD1" s="71"/>
      <c r="AE1" s="71"/>
      <c r="AF1" s="71"/>
      <c r="AG1" s="71"/>
      <c r="AH1" s="71"/>
      <c r="AI1" s="71"/>
      <c r="AJ1" s="71"/>
      <c r="AK1" s="71"/>
      <c r="AL1" s="71"/>
      <c r="AM1" s="71"/>
      <c r="AN1" s="71"/>
      <c r="AO1" s="71"/>
      <c r="AP1" s="71"/>
      <c r="AQ1" s="71"/>
      <c r="AR1" s="71"/>
      <c r="AS1" s="71"/>
      <c r="AT1" s="71"/>
      <c r="AU1" s="71"/>
      <c r="AV1" s="71"/>
      <c r="AW1" s="71"/>
      <c r="AX1" s="71"/>
      <c r="AY1" s="71"/>
      <c r="AZ1" s="71"/>
    </row>
    <row r="2" spans="1:52" ht="15" customHeight="1" x14ac:dyDescent="0.25">
      <c r="A2" s="72" t="s">
        <v>34</v>
      </c>
      <c r="B2" s="73"/>
      <c r="C2" s="19" t="s">
        <v>93</v>
      </c>
      <c r="D2" s="21"/>
      <c r="E2" s="21"/>
      <c r="F2" s="21"/>
      <c r="G2" s="18"/>
      <c r="I2" s="21"/>
      <c r="J2" s="21"/>
      <c r="K2" s="2"/>
      <c r="L2" s="2"/>
      <c r="M2" s="2"/>
      <c r="N2" s="2"/>
      <c r="O2" s="2"/>
      <c r="P2" s="2"/>
      <c r="Q2" s="2"/>
      <c r="R2" s="2"/>
      <c r="S2" s="2"/>
      <c r="T2" s="2"/>
      <c r="U2" s="2"/>
      <c r="V2" s="2"/>
      <c r="W2" s="2"/>
      <c r="X2" s="2"/>
      <c r="Y2" s="2"/>
      <c r="Z2" s="2"/>
      <c r="AA2" s="2"/>
      <c r="AB2" s="70"/>
      <c r="AC2" s="71"/>
      <c r="AD2" s="71"/>
      <c r="AE2" s="71"/>
      <c r="AF2" s="71"/>
      <c r="AG2" s="71"/>
      <c r="AH2" s="71"/>
      <c r="AI2" s="71"/>
      <c r="AJ2" s="71"/>
      <c r="AK2" s="71"/>
      <c r="AL2" s="71"/>
      <c r="AM2" s="71"/>
      <c r="AN2" s="71"/>
      <c r="AO2" s="71"/>
      <c r="AP2" s="71"/>
      <c r="AQ2" s="71"/>
      <c r="AR2" s="71"/>
      <c r="AS2" s="71"/>
      <c r="AT2" s="71"/>
      <c r="AU2" s="71"/>
      <c r="AV2" s="71"/>
      <c r="AW2" s="71"/>
      <c r="AX2" s="71"/>
      <c r="AY2" s="71"/>
      <c r="AZ2" s="71"/>
    </row>
    <row r="3" spans="1:52" ht="30" x14ac:dyDescent="0.25">
      <c r="A3" s="45" t="s">
        <v>0</v>
      </c>
      <c r="B3" s="46" t="s">
        <v>1</v>
      </c>
      <c r="C3" s="14" t="s">
        <v>14</v>
      </c>
      <c r="D3" s="14" t="s">
        <v>15</v>
      </c>
      <c r="E3" s="14" t="s">
        <v>16</v>
      </c>
      <c r="F3" s="14" t="s">
        <v>25</v>
      </c>
      <c r="G3" s="3" t="s">
        <v>27</v>
      </c>
      <c r="H3" s="3" t="s">
        <v>26</v>
      </c>
      <c r="I3" s="3" t="s">
        <v>28</v>
      </c>
      <c r="J3" s="3" t="s">
        <v>29</v>
      </c>
      <c r="K3" s="3" t="s">
        <v>30</v>
      </c>
      <c r="L3" s="3" t="s">
        <v>41</v>
      </c>
      <c r="M3" s="3" t="s">
        <v>42</v>
      </c>
      <c r="N3" s="3" t="s">
        <v>43</v>
      </c>
      <c r="O3" s="3" t="s">
        <v>44</v>
      </c>
      <c r="P3" s="3" t="s">
        <v>45</v>
      </c>
      <c r="Q3" s="3" t="s">
        <v>46</v>
      </c>
      <c r="R3" s="3" t="s">
        <v>47</v>
      </c>
      <c r="S3" s="3" t="s">
        <v>48</v>
      </c>
      <c r="T3" s="3" t="s">
        <v>49</v>
      </c>
      <c r="U3" s="3" t="s">
        <v>50</v>
      </c>
      <c r="V3" s="3" t="s">
        <v>51</v>
      </c>
      <c r="W3" s="3" t="s">
        <v>52</v>
      </c>
      <c r="X3" s="3" t="s">
        <v>53</v>
      </c>
      <c r="Y3" s="3" t="s">
        <v>54</v>
      </c>
      <c r="Z3" s="3" t="s">
        <v>55</v>
      </c>
      <c r="AA3" s="3" t="s">
        <v>56</v>
      </c>
      <c r="AB3" s="44" t="s">
        <v>8</v>
      </c>
      <c r="AC3" s="38" t="s">
        <v>7</v>
      </c>
      <c r="AD3" s="38" t="s">
        <v>2</v>
      </c>
      <c r="AE3" s="38" t="s">
        <v>3</v>
      </c>
      <c r="AF3" s="38" t="s">
        <v>20</v>
      </c>
      <c r="AG3" s="38" t="s">
        <v>21</v>
      </c>
      <c r="AH3" s="38" t="s">
        <v>22</v>
      </c>
      <c r="AI3" s="38" t="s">
        <v>31</v>
      </c>
      <c r="AJ3" s="38" t="s">
        <v>32</v>
      </c>
      <c r="AK3" s="38" t="s">
        <v>33</v>
      </c>
      <c r="AL3" s="39" t="s">
        <v>57</v>
      </c>
      <c r="AM3" s="39" t="s">
        <v>58</v>
      </c>
      <c r="AN3" s="39" t="s">
        <v>59</v>
      </c>
      <c r="AO3" s="39" t="s">
        <v>60</v>
      </c>
      <c r="AP3" s="39" t="s">
        <v>61</v>
      </c>
      <c r="AQ3" s="39" t="s">
        <v>62</v>
      </c>
      <c r="AR3" s="39" t="s">
        <v>63</v>
      </c>
      <c r="AS3" s="39" t="s">
        <v>64</v>
      </c>
      <c r="AT3" s="39" t="s">
        <v>65</v>
      </c>
      <c r="AU3" s="39" t="s">
        <v>66</v>
      </c>
      <c r="AV3" s="39" t="s">
        <v>67</v>
      </c>
      <c r="AW3" s="39" t="s">
        <v>68</v>
      </c>
      <c r="AX3" s="39" t="s">
        <v>69</v>
      </c>
      <c r="AY3" s="39" t="s">
        <v>70</v>
      </c>
      <c r="AZ3" s="39" t="s">
        <v>71</v>
      </c>
    </row>
    <row r="4" spans="1:52" x14ac:dyDescent="0.25">
      <c r="A4" s="45"/>
      <c r="B4" s="46"/>
      <c r="C4" s="20" t="s">
        <v>9</v>
      </c>
      <c r="D4" s="20" t="s">
        <v>9</v>
      </c>
      <c r="E4" s="20" t="s">
        <v>9</v>
      </c>
      <c r="F4" s="20" t="s">
        <v>9</v>
      </c>
      <c r="G4" s="20" t="s">
        <v>9</v>
      </c>
      <c r="H4" s="20" t="s">
        <v>9</v>
      </c>
      <c r="I4" s="20" t="s">
        <v>9</v>
      </c>
      <c r="J4" s="20" t="s">
        <v>9</v>
      </c>
      <c r="K4" s="20" t="s">
        <v>9</v>
      </c>
      <c r="L4" s="20" t="s">
        <v>9</v>
      </c>
      <c r="M4" s="20" t="s">
        <v>9</v>
      </c>
      <c r="N4" s="20" t="s">
        <v>9</v>
      </c>
      <c r="O4" s="20" t="s">
        <v>9</v>
      </c>
      <c r="P4" s="20" t="s">
        <v>9</v>
      </c>
      <c r="Q4" s="20" t="s">
        <v>9</v>
      </c>
      <c r="R4" s="20" t="s">
        <v>9</v>
      </c>
      <c r="S4" s="20" t="s">
        <v>9</v>
      </c>
      <c r="T4" s="20" t="s">
        <v>9</v>
      </c>
      <c r="U4" s="20" t="s">
        <v>9</v>
      </c>
      <c r="V4" s="20" t="s">
        <v>9</v>
      </c>
      <c r="W4" s="20" t="s">
        <v>9</v>
      </c>
      <c r="X4" s="20" t="s">
        <v>9</v>
      </c>
      <c r="Y4" s="20" t="s">
        <v>9</v>
      </c>
      <c r="Z4" s="20" t="s">
        <v>9</v>
      </c>
      <c r="AA4" s="20" t="s">
        <v>9</v>
      </c>
      <c r="AB4" s="40" t="str">
        <f>IF(Tabla14[[#This Row],[Entrega  task 1 ]]="P","Pendiente",Tabla14[[#This Row],[Entrega  task 1 ]]-$C$33)</f>
        <v>Pendiente</v>
      </c>
      <c r="AC4" s="41" t="str">
        <f>IF(Tabla14[[#This Row],[Entrega task2]]="P","Pendiente",Tabla14[[#This Row],[Entrega task2]]-$C$34)</f>
        <v>Pendiente</v>
      </c>
      <c r="AD4" s="42" t="str">
        <f>IF(Tabla14[[#This Row],[Entrega task 3]]="P","Pendiente",Tabla14[[#This Row],[Entrega task 3]]-$C$35)</f>
        <v>Pendiente</v>
      </c>
      <c r="AE4" s="42" t="str">
        <f>IF(Tabla14[[#This Row],[Entrega task 4]]="P","Pendiente",Tabla14[[#This Row],[Entrega task 4]]-$C$36)</f>
        <v>Pendiente</v>
      </c>
      <c r="AF4" s="42" t="str">
        <f>IF(Tabla14[[#This Row],[Entrega task 5 ]]="P","Pendiente",Tabla14[[#This Row],[Entrega task 5 ]]-$C$37)</f>
        <v>Pendiente</v>
      </c>
      <c r="AG4" s="42" t="str">
        <f>IF(Tabla14[[#This Row],[Entrega task 6 ]]="P","Pendiente",Tabla14[[#This Row],[Entrega task 6 ]]-$C$38)</f>
        <v>Pendiente</v>
      </c>
      <c r="AH4" s="42" t="str">
        <f>IF(Tabla14[[#This Row],[Entrega task 7 ]]="P","Pendiente",Tabla14[[#This Row],[Entrega task 7 ]]-$C$39)</f>
        <v>Pendiente</v>
      </c>
      <c r="AI4" s="42" t="str">
        <f>IF(Tabla14[[#This Row],[Entrega task 8]]="P","Pendiente",Tabla14[[#This Row],[Entrega task 8]]-$C$40)</f>
        <v>Pendiente</v>
      </c>
      <c r="AJ4" s="42" t="str">
        <f>IF(Tabla14[[#This Row],[Entrega task 9]]="P","Pendiente",Tabla14[[#This Row],[Entrega task 9]]-$C$41)</f>
        <v>Pendiente</v>
      </c>
      <c r="AK4" s="42" t="str">
        <f>IF(Tabla14[[#This Row],[Entrega task 10]]="P","Pendiente",Tabla14[[#This Row],[Entrega task 10]]-$C$42)</f>
        <v>Pendiente</v>
      </c>
      <c r="AL4" s="42" t="str">
        <f>IF(Tabla14[[#This Row],[Entrega task 11]]="P","Pendiente",Tabla14[[#This Row],[Entrega task 11]]-$C$43)</f>
        <v>Pendiente</v>
      </c>
      <c r="AM4" s="42" t="str">
        <f>IF(Tabla14[[#This Row],[Entrega task 12]]="P","Pendiente",Tabla14[[#This Row],[Entrega task 12]]-$C$44)</f>
        <v>Pendiente</v>
      </c>
      <c r="AN4" s="42" t="str">
        <f>IF(Tabla14[[#This Row],[Entrega task 13]]="P","Pendiente",Tabla14[[#This Row],[Entrega task 13]]-$C$45)</f>
        <v>Pendiente</v>
      </c>
      <c r="AO4" s="42" t="str">
        <f>IF(Tabla14[[#This Row],[Entrega task 14]]="P","Pendiente",Tabla14[[#This Row],[Entrega task 14]]-$C$46)</f>
        <v>Pendiente</v>
      </c>
      <c r="AP4" s="42" t="str">
        <f>IF(Tabla14[[#This Row],[Entrega task 15]]="P","Pendiente",Tabla14[[#This Row],[Entrega task 15]]-$C$47)</f>
        <v>Pendiente</v>
      </c>
      <c r="AQ4" s="42" t="str">
        <f>IF(Tabla14[[#This Row],[Entrega task 16]]="P","Pendiente",Tabla14[[#This Row],[Entrega task 16]]-$C$48)</f>
        <v>Pendiente</v>
      </c>
      <c r="AR4" s="42" t="str">
        <f>IF(Tabla14[[#This Row],[Entrega task 17]]="P","Pendiente",Tabla14[[#This Row],[Entrega task 17]]-$C$49)</f>
        <v>Pendiente</v>
      </c>
      <c r="AS4" s="42" t="str">
        <f>IF(Tabla14[[#This Row],[Entrega task 18]]="P","Pendiente",Tabla14[[#This Row],[Entrega task 18]]-$C$50)</f>
        <v>Pendiente</v>
      </c>
      <c r="AT4" s="42" t="str">
        <f>IF(Tabla14[[#This Row],[Entrega task 19]]="P","Pendiente",Tabla14[[#This Row],[Entrega task 19]]-$C$51)</f>
        <v>Pendiente</v>
      </c>
      <c r="AU4" s="42" t="str">
        <f>IF(Tabla14[[#This Row],[Entrega task 20]]="P","Pendiente",Tabla14[[#This Row],[Entrega task 20]]-$C$52)</f>
        <v>Pendiente</v>
      </c>
      <c r="AV4" s="42" t="str">
        <f>IF(Tabla14[[#This Row],[Entrega task 21]]="P","Pendiente",Tabla14[[#This Row],[Entrega task 21]]-$C$53)</f>
        <v>Pendiente</v>
      </c>
      <c r="AW4" s="42" t="str">
        <f>IF(Tabla14[[#This Row],[Entrega task 22]]="P","Pendiente",Tabla14[[#This Row],[Entrega task 22]]-$C$54)</f>
        <v>Pendiente</v>
      </c>
      <c r="AX4" s="42" t="str">
        <f>IF(Tabla14[[#This Row],[Entrega task 23]]="P","Pendiente",Tabla14[[#This Row],[Entrega task 23]]-$C$55)</f>
        <v>Pendiente</v>
      </c>
      <c r="AY4" s="42" t="str">
        <f>IF(Tabla14[[#This Row],[Entrega task 24]]="P","Pendiente",Tabla14[[#This Row],[Entrega task 24]]-$C$56)</f>
        <v>Pendiente</v>
      </c>
      <c r="AZ4" s="42" t="str">
        <f>IF(Tabla14[[#This Row],[Entrega task 25]]="P","Pendiente",Tabla14[[#This Row],[Entrega task 25]]-$C$57)</f>
        <v>Pendiente</v>
      </c>
    </row>
    <row r="5" spans="1:52" x14ac:dyDescent="0.25">
      <c r="A5" s="45"/>
      <c r="B5" s="46"/>
      <c r="C5" s="20" t="s">
        <v>9</v>
      </c>
      <c r="D5" s="20" t="s">
        <v>9</v>
      </c>
      <c r="E5" s="20" t="s">
        <v>9</v>
      </c>
      <c r="F5" s="20" t="s">
        <v>9</v>
      </c>
      <c r="G5" s="20" t="s">
        <v>9</v>
      </c>
      <c r="H5" s="20" t="s">
        <v>9</v>
      </c>
      <c r="I5" s="20" t="s">
        <v>9</v>
      </c>
      <c r="J5" s="20" t="s">
        <v>9</v>
      </c>
      <c r="K5" s="20" t="s">
        <v>9</v>
      </c>
      <c r="L5" s="20" t="s">
        <v>9</v>
      </c>
      <c r="M5" s="20" t="s">
        <v>9</v>
      </c>
      <c r="N5" s="20" t="s">
        <v>9</v>
      </c>
      <c r="O5" s="20" t="s">
        <v>9</v>
      </c>
      <c r="P5" s="20" t="s">
        <v>9</v>
      </c>
      <c r="Q5" s="20" t="s">
        <v>9</v>
      </c>
      <c r="R5" s="20" t="s">
        <v>9</v>
      </c>
      <c r="S5" s="20" t="s">
        <v>9</v>
      </c>
      <c r="T5" s="20" t="s">
        <v>9</v>
      </c>
      <c r="U5" s="20" t="s">
        <v>9</v>
      </c>
      <c r="V5" s="20" t="s">
        <v>9</v>
      </c>
      <c r="W5" s="20" t="s">
        <v>9</v>
      </c>
      <c r="X5" s="20" t="s">
        <v>9</v>
      </c>
      <c r="Y5" s="20" t="s">
        <v>9</v>
      </c>
      <c r="Z5" s="20" t="s">
        <v>9</v>
      </c>
      <c r="AA5" s="20" t="s">
        <v>9</v>
      </c>
      <c r="AB5" s="40" t="str">
        <f>IF(Tabla14[[#This Row],[Entrega  task 1 ]]="P","Pendiente",Tabla14[[#This Row],[Entrega  task 1 ]]-$C$33)</f>
        <v>Pendiente</v>
      </c>
      <c r="AC5" s="41" t="str">
        <f>IF(Tabla14[[#This Row],[Entrega task2]]="P","Pendiente",Tabla14[[#This Row],[Entrega task2]]-$C$34)</f>
        <v>Pendiente</v>
      </c>
      <c r="AD5" s="42" t="str">
        <f>IF(Tabla14[[#This Row],[Entrega task 3]]="P","Pendiente",Tabla14[[#This Row],[Entrega task 3]]-$C$35)</f>
        <v>Pendiente</v>
      </c>
      <c r="AE5" s="42" t="str">
        <f>IF(Tabla14[[#This Row],[Entrega task 4]]="P","Pendiente",Tabla14[[#This Row],[Entrega task 4]]-$C$36)</f>
        <v>Pendiente</v>
      </c>
      <c r="AF5" s="42" t="str">
        <f>IF(Tabla14[[#This Row],[Entrega task 5 ]]="P","Pendiente",Tabla14[[#This Row],[Entrega task 5 ]]-$C$37)</f>
        <v>Pendiente</v>
      </c>
      <c r="AG5" s="42" t="str">
        <f>IF(Tabla14[[#This Row],[Entrega task 6 ]]="P","Pendiente",Tabla14[[#This Row],[Entrega task 6 ]]-$C$38)</f>
        <v>Pendiente</v>
      </c>
      <c r="AH5" s="42" t="str">
        <f>IF(Tabla14[[#This Row],[Entrega task 7 ]]="P","Pendiente",Tabla14[[#This Row],[Entrega task 7 ]]-$C$39)</f>
        <v>Pendiente</v>
      </c>
      <c r="AI5" s="42" t="str">
        <f>IF(Tabla14[[#This Row],[Entrega task 8]]="P","Pendiente",Tabla14[[#This Row],[Entrega task 8]]-$C$40)</f>
        <v>Pendiente</v>
      </c>
      <c r="AJ5" s="43" t="str">
        <f>IF(Tabla14[[#This Row],[Entrega task 9]]="P","Pendiente",Tabla14[[#This Row],[Entrega task 9]]-$C$41)</f>
        <v>Pendiente</v>
      </c>
      <c r="AK5" s="43" t="str">
        <f>IF(Tabla14[[#This Row],[Entrega task 10]]="P","Pendiente",Tabla14[[#This Row],[Entrega task 10]]-$C$42)</f>
        <v>Pendiente</v>
      </c>
      <c r="AL5" s="42" t="str">
        <f>IF(Tabla14[[#This Row],[Entrega task 11]]="P","Pendiente",Tabla14[[#This Row],[Entrega task 11]]-$C$43)</f>
        <v>Pendiente</v>
      </c>
      <c r="AM5" s="42" t="str">
        <f>IF(Tabla14[[#This Row],[Entrega task 12]]="P","Pendiente",Tabla14[[#This Row],[Entrega task 12]]-$C$44)</f>
        <v>Pendiente</v>
      </c>
      <c r="AN5" s="42" t="str">
        <f>IF(Tabla14[[#This Row],[Entrega task 13]]="P","Pendiente",Tabla14[[#This Row],[Entrega task 13]]-$C$45)</f>
        <v>Pendiente</v>
      </c>
      <c r="AO5" s="42" t="str">
        <f>IF(Tabla14[[#This Row],[Entrega task 14]]="P","Pendiente",Tabla14[[#This Row],[Entrega task 14]]-$C$46)</f>
        <v>Pendiente</v>
      </c>
      <c r="AP5" s="42" t="str">
        <f>IF(Tabla14[[#This Row],[Entrega task 15]]="P","Pendiente",Tabla14[[#This Row],[Entrega task 15]]-$C$47)</f>
        <v>Pendiente</v>
      </c>
      <c r="AQ5" s="42" t="str">
        <f>IF(Tabla14[[#This Row],[Entrega task 16]]="P","Pendiente",Tabla14[[#This Row],[Entrega task 16]]-$C$48)</f>
        <v>Pendiente</v>
      </c>
      <c r="AR5" s="42" t="str">
        <f>IF(Tabla14[[#This Row],[Entrega task 17]]="P","Pendiente",Tabla14[[#This Row],[Entrega task 17]]-$C$49)</f>
        <v>Pendiente</v>
      </c>
      <c r="AS5" s="42" t="str">
        <f>IF(Tabla14[[#This Row],[Entrega task 18]]="P","Pendiente",Tabla14[[#This Row],[Entrega task 18]]-$C$50)</f>
        <v>Pendiente</v>
      </c>
      <c r="AT5" s="42" t="str">
        <f>IF(Tabla14[[#This Row],[Entrega task 19]]="P","Pendiente",Tabla14[[#This Row],[Entrega task 19]]-$C$51)</f>
        <v>Pendiente</v>
      </c>
      <c r="AU5" s="42" t="str">
        <f>IF(Tabla14[[#This Row],[Entrega task 20]]="P","Pendiente",Tabla14[[#This Row],[Entrega task 20]]-$C$52)</f>
        <v>Pendiente</v>
      </c>
      <c r="AV5" s="42" t="str">
        <f>IF(Tabla14[[#This Row],[Entrega task 21]]="P","Pendiente",Tabla14[[#This Row],[Entrega task 21]]-$C$53)</f>
        <v>Pendiente</v>
      </c>
      <c r="AW5" s="42" t="str">
        <f>IF(Tabla14[[#This Row],[Entrega task 22]]="P","Pendiente",Tabla14[[#This Row],[Entrega task 22]]-$C$54)</f>
        <v>Pendiente</v>
      </c>
      <c r="AX5" s="42" t="str">
        <f>IF(Tabla14[[#This Row],[Entrega task 23]]="P","Pendiente",Tabla14[[#This Row],[Entrega task 23]]-$C$55)</f>
        <v>Pendiente</v>
      </c>
      <c r="AY5" s="42" t="str">
        <f>IF(Tabla14[[#This Row],[Entrega task 24]]="P","Pendiente",Tabla14[[#This Row],[Entrega task 24]]-$C$56)</f>
        <v>Pendiente</v>
      </c>
      <c r="AZ5" s="42" t="str">
        <f>IF(Tabla14[[#This Row],[Entrega task 25]]="P","Pendiente",Tabla14[[#This Row],[Entrega task 25]]-$C$57)</f>
        <v>Pendiente</v>
      </c>
    </row>
    <row r="6" spans="1:52" x14ac:dyDescent="0.25">
      <c r="A6" s="45"/>
      <c r="B6" s="46"/>
      <c r="C6" s="20" t="s">
        <v>9</v>
      </c>
      <c r="D6" s="20" t="s">
        <v>9</v>
      </c>
      <c r="E6" s="20" t="s">
        <v>9</v>
      </c>
      <c r="F6" s="20" t="s">
        <v>9</v>
      </c>
      <c r="G6" s="20" t="s">
        <v>9</v>
      </c>
      <c r="H6" s="20" t="s">
        <v>9</v>
      </c>
      <c r="I6" s="20" t="s">
        <v>9</v>
      </c>
      <c r="J6" s="20" t="s">
        <v>9</v>
      </c>
      <c r="K6" s="20" t="s">
        <v>9</v>
      </c>
      <c r="L6" s="20" t="s">
        <v>9</v>
      </c>
      <c r="M6" s="20" t="s">
        <v>9</v>
      </c>
      <c r="N6" s="20" t="s">
        <v>9</v>
      </c>
      <c r="O6" s="20" t="s">
        <v>9</v>
      </c>
      <c r="P6" s="20" t="s">
        <v>9</v>
      </c>
      <c r="Q6" s="20" t="s">
        <v>9</v>
      </c>
      <c r="R6" s="20" t="s">
        <v>9</v>
      </c>
      <c r="S6" s="20" t="s">
        <v>9</v>
      </c>
      <c r="T6" s="20" t="s">
        <v>9</v>
      </c>
      <c r="U6" s="20" t="s">
        <v>9</v>
      </c>
      <c r="V6" s="20" t="s">
        <v>9</v>
      </c>
      <c r="W6" s="20" t="s">
        <v>9</v>
      </c>
      <c r="X6" s="20" t="s">
        <v>9</v>
      </c>
      <c r="Y6" s="20" t="s">
        <v>9</v>
      </c>
      <c r="Z6" s="20" t="s">
        <v>9</v>
      </c>
      <c r="AA6" s="20" t="s">
        <v>9</v>
      </c>
      <c r="AB6" s="40" t="str">
        <f>IF(Tabla14[[#This Row],[Entrega  task 1 ]]="P","Pendiente",Tabla14[[#This Row],[Entrega  task 1 ]]-$C$33)</f>
        <v>Pendiente</v>
      </c>
      <c r="AC6" s="41" t="str">
        <f>IF(Tabla14[[#This Row],[Entrega task2]]="P","Pendiente",Tabla14[[#This Row],[Entrega task2]]-$C$34)</f>
        <v>Pendiente</v>
      </c>
      <c r="AD6" s="42" t="str">
        <f>IF(Tabla14[[#This Row],[Entrega task 3]]="P","Pendiente",Tabla14[[#This Row],[Entrega task 3]]-$C$35)</f>
        <v>Pendiente</v>
      </c>
      <c r="AE6" s="42" t="str">
        <f>IF(Tabla14[[#This Row],[Entrega task 4]]="P","Pendiente",Tabla14[[#This Row],[Entrega task 4]]-$C$36)</f>
        <v>Pendiente</v>
      </c>
      <c r="AF6" s="42" t="str">
        <f>IF(Tabla14[[#This Row],[Entrega task 5 ]]="P","Pendiente",Tabla14[[#This Row],[Entrega task 5 ]]-$C$37)</f>
        <v>Pendiente</v>
      </c>
      <c r="AG6" s="42" t="str">
        <f>IF(Tabla14[[#This Row],[Entrega task 6 ]]="P","Pendiente",Tabla14[[#This Row],[Entrega task 6 ]]-$C$38)</f>
        <v>Pendiente</v>
      </c>
      <c r="AH6" s="42" t="str">
        <f>IF(Tabla14[[#This Row],[Entrega task 7 ]]="P","Pendiente",Tabla14[[#This Row],[Entrega task 7 ]]-$C$39)</f>
        <v>Pendiente</v>
      </c>
      <c r="AI6" s="42" t="str">
        <f>IF(Tabla14[[#This Row],[Entrega task 8]]="P","Pendiente",Tabla14[[#This Row],[Entrega task 8]]-$C$40)</f>
        <v>Pendiente</v>
      </c>
      <c r="AJ6" s="43" t="str">
        <f>IF(Tabla14[[#This Row],[Entrega task 9]]="P","Pendiente",Tabla14[[#This Row],[Entrega task 9]]-$C$41)</f>
        <v>Pendiente</v>
      </c>
      <c r="AK6" s="43" t="str">
        <f>IF(Tabla14[[#This Row],[Entrega task 10]]="P","Pendiente",Tabla14[[#This Row],[Entrega task 10]]-$C$42)</f>
        <v>Pendiente</v>
      </c>
      <c r="AL6" s="42" t="str">
        <f>IF(Tabla14[[#This Row],[Entrega task 11]]="P","Pendiente",Tabla14[[#This Row],[Entrega task 11]]-$C$43)</f>
        <v>Pendiente</v>
      </c>
      <c r="AM6" s="42" t="str">
        <f>IF(Tabla14[[#This Row],[Entrega task 12]]="P","Pendiente",Tabla14[[#This Row],[Entrega task 12]]-$C$44)</f>
        <v>Pendiente</v>
      </c>
      <c r="AN6" s="42" t="str">
        <f>IF(Tabla14[[#This Row],[Entrega task 13]]="P","Pendiente",Tabla14[[#This Row],[Entrega task 13]]-$C$45)</f>
        <v>Pendiente</v>
      </c>
      <c r="AO6" s="42" t="str">
        <f>IF(Tabla14[[#This Row],[Entrega task 14]]="P","Pendiente",Tabla14[[#This Row],[Entrega task 14]]-$C$46)</f>
        <v>Pendiente</v>
      </c>
      <c r="AP6" s="42" t="str">
        <f>IF(Tabla14[[#This Row],[Entrega task 15]]="P","Pendiente",Tabla14[[#This Row],[Entrega task 15]]-$C$47)</f>
        <v>Pendiente</v>
      </c>
      <c r="AQ6" s="42" t="str">
        <f>IF(Tabla14[[#This Row],[Entrega task 16]]="P","Pendiente",Tabla14[[#This Row],[Entrega task 16]]-$C$48)</f>
        <v>Pendiente</v>
      </c>
      <c r="AR6" s="42" t="str">
        <f>IF(Tabla14[[#This Row],[Entrega task 17]]="P","Pendiente",Tabla14[[#This Row],[Entrega task 17]]-$C$49)</f>
        <v>Pendiente</v>
      </c>
      <c r="AS6" s="42" t="str">
        <f>IF(Tabla14[[#This Row],[Entrega task 18]]="P","Pendiente",Tabla14[[#This Row],[Entrega task 18]]-$C$50)</f>
        <v>Pendiente</v>
      </c>
      <c r="AT6" s="42" t="str">
        <f>IF(Tabla14[[#This Row],[Entrega task 19]]="P","Pendiente",Tabla14[[#This Row],[Entrega task 19]]-$C$51)</f>
        <v>Pendiente</v>
      </c>
      <c r="AU6" s="42" t="str">
        <f>IF(Tabla14[[#This Row],[Entrega task 20]]="P","Pendiente",Tabla14[[#This Row],[Entrega task 20]]-$C$52)</f>
        <v>Pendiente</v>
      </c>
      <c r="AV6" s="42" t="str">
        <f>IF(Tabla14[[#This Row],[Entrega task 21]]="P","Pendiente",Tabla14[[#This Row],[Entrega task 21]]-$C$53)</f>
        <v>Pendiente</v>
      </c>
      <c r="AW6" s="42" t="str">
        <f>IF(Tabla14[[#This Row],[Entrega task 22]]="P","Pendiente",Tabla14[[#This Row],[Entrega task 22]]-$C$54)</f>
        <v>Pendiente</v>
      </c>
      <c r="AX6" s="42" t="str">
        <f>IF(Tabla14[[#This Row],[Entrega task 23]]="P","Pendiente",Tabla14[[#This Row],[Entrega task 23]]-$C$55)</f>
        <v>Pendiente</v>
      </c>
      <c r="AY6" s="42" t="str">
        <f>IF(Tabla14[[#This Row],[Entrega task 24]]="P","Pendiente",Tabla14[[#This Row],[Entrega task 24]]-$C$56)</f>
        <v>Pendiente</v>
      </c>
      <c r="AZ6" s="42" t="str">
        <f>IF(Tabla14[[#This Row],[Entrega task 25]]="P","Pendiente",Tabla14[[#This Row],[Entrega task 25]]-$C$57)</f>
        <v>Pendiente</v>
      </c>
    </row>
    <row r="7" spans="1:52" x14ac:dyDescent="0.25">
      <c r="A7" s="45"/>
      <c r="B7" s="46"/>
      <c r="C7" s="20" t="s">
        <v>9</v>
      </c>
      <c r="D7" s="20" t="s">
        <v>9</v>
      </c>
      <c r="E7" s="20" t="s">
        <v>9</v>
      </c>
      <c r="F7" s="20" t="s">
        <v>9</v>
      </c>
      <c r="G7" s="20" t="s">
        <v>9</v>
      </c>
      <c r="H7" s="20" t="s">
        <v>9</v>
      </c>
      <c r="I7" s="20" t="s">
        <v>9</v>
      </c>
      <c r="J7" s="20" t="s">
        <v>9</v>
      </c>
      <c r="K7" s="20" t="s">
        <v>9</v>
      </c>
      <c r="L7" s="20" t="s">
        <v>9</v>
      </c>
      <c r="M7" s="20" t="s">
        <v>9</v>
      </c>
      <c r="N7" s="20" t="s">
        <v>9</v>
      </c>
      <c r="O7" s="20" t="s">
        <v>9</v>
      </c>
      <c r="P7" s="20" t="s">
        <v>9</v>
      </c>
      <c r="Q7" s="20" t="s">
        <v>9</v>
      </c>
      <c r="R7" s="20" t="s">
        <v>9</v>
      </c>
      <c r="S7" s="20" t="s">
        <v>9</v>
      </c>
      <c r="T7" s="20" t="s">
        <v>9</v>
      </c>
      <c r="U7" s="20" t="s">
        <v>9</v>
      </c>
      <c r="V7" s="20" t="s">
        <v>9</v>
      </c>
      <c r="W7" s="20" t="s">
        <v>9</v>
      </c>
      <c r="X7" s="20" t="s">
        <v>9</v>
      </c>
      <c r="Y7" s="20" t="s">
        <v>9</v>
      </c>
      <c r="Z7" s="20" t="s">
        <v>9</v>
      </c>
      <c r="AA7" s="20" t="s">
        <v>9</v>
      </c>
      <c r="AB7" s="40" t="str">
        <f>IF(Tabla14[[#This Row],[Entrega  task 1 ]]="P","Pendiente",Tabla14[[#This Row],[Entrega  task 1 ]]-$C$33)</f>
        <v>Pendiente</v>
      </c>
      <c r="AC7" s="41" t="str">
        <f>IF(Tabla14[[#This Row],[Entrega task2]]="P","Pendiente",Tabla14[[#This Row],[Entrega task2]]-$C$34)</f>
        <v>Pendiente</v>
      </c>
      <c r="AD7" s="42" t="str">
        <f>IF(Tabla14[[#This Row],[Entrega task 3]]="P","Pendiente",Tabla14[[#This Row],[Entrega task 3]]-$C$35)</f>
        <v>Pendiente</v>
      </c>
      <c r="AE7" s="42" t="str">
        <f>IF(Tabla14[[#This Row],[Entrega task 4]]="P","Pendiente",Tabla14[[#This Row],[Entrega task 4]]-$C$36)</f>
        <v>Pendiente</v>
      </c>
      <c r="AF7" s="42" t="str">
        <f>IF(Tabla14[[#This Row],[Entrega task 5 ]]="P","Pendiente",Tabla14[[#This Row],[Entrega task 5 ]]-$C$37)</f>
        <v>Pendiente</v>
      </c>
      <c r="AG7" s="42" t="str">
        <f>IF(Tabla14[[#This Row],[Entrega task 6 ]]="P","Pendiente",Tabla14[[#This Row],[Entrega task 6 ]]-$C$38)</f>
        <v>Pendiente</v>
      </c>
      <c r="AH7" s="42" t="str">
        <f>IF(Tabla14[[#This Row],[Entrega task 7 ]]="P","Pendiente",Tabla14[[#This Row],[Entrega task 7 ]]-$C$39)</f>
        <v>Pendiente</v>
      </c>
      <c r="AI7" s="42" t="str">
        <f>IF(Tabla14[[#This Row],[Entrega task 8]]="P","Pendiente",Tabla14[[#This Row],[Entrega task 8]]-$C$40)</f>
        <v>Pendiente</v>
      </c>
      <c r="AJ7" s="43" t="str">
        <f>IF(Tabla14[[#This Row],[Entrega task 9]]="P","Pendiente",Tabla14[[#This Row],[Entrega task 9]]-$C$41)</f>
        <v>Pendiente</v>
      </c>
      <c r="AK7" s="43" t="str">
        <f>IF(Tabla14[[#This Row],[Entrega task 10]]="P","Pendiente",Tabla14[[#This Row],[Entrega task 10]]-$C$42)</f>
        <v>Pendiente</v>
      </c>
      <c r="AL7" s="42" t="str">
        <f>IF(Tabla14[[#This Row],[Entrega task 11]]="P","Pendiente",Tabla14[[#This Row],[Entrega task 11]]-$C$43)</f>
        <v>Pendiente</v>
      </c>
      <c r="AM7" s="42" t="str">
        <f>IF(Tabla14[[#This Row],[Entrega task 12]]="P","Pendiente",Tabla14[[#This Row],[Entrega task 12]]-$C$44)</f>
        <v>Pendiente</v>
      </c>
      <c r="AN7" s="42" t="str">
        <f>IF(Tabla14[[#This Row],[Entrega task 13]]="P","Pendiente",Tabla14[[#This Row],[Entrega task 13]]-$C$45)</f>
        <v>Pendiente</v>
      </c>
      <c r="AO7" s="42" t="str">
        <f>IF(Tabla14[[#This Row],[Entrega task 14]]="P","Pendiente",Tabla14[[#This Row],[Entrega task 14]]-$C$46)</f>
        <v>Pendiente</v>
      </c>
      <c r="AP7" s="42" t="str">
        <f>IF(Tabla14[[#This Row],[Entrega task 15]]="P","Pendiente",Tabla14[[#This Row],[Entrega task 15]]-$C$47)</f>
        <v>Pendiente</v>
      </c>
      <c r="AQ7" s="42" t="str">
        <f>IF(Tabla14[[#This Row],[Entrega task 16]]="P","Pendiente",Tabla14[[#This Row],[Entrega task 16]]-$C$48)</f>
        <v>Pendiente</v>
      </c>
      <c r="AR7" s="42" t="str">
        <f>IF(Tabla14[[#This Row],[Entrega task 17]]="P","Pendiente",Tabla14[[#This Row],[Entrega task 17]]-$C$49)</f>
        <v>Pendiente</v>
      </c>
      <c r="AS7" s="42" t="str">
        <f>IF(Tabla14[[#This Row],[Entrega task 18]]="P","Pendiente",Tabla14[[#This Row],[Entrega task 18]]-$C$50)</f>
        <v>Pendiente</v>
      </c>
      <c r="AT7" s="42" t="str">
        <f>IF(Tabla14[[#This Row],[Entrega task 19]]="P","Pendiente",Tabla14[[#This Row],[Entrega task 19]]-$C$51)</f>
        <v>Pendiente</v>
      </c>
      <c r="AU7" s="42" t="str">
        <f>IF(Tabla14[[#This Row],[Entrega task 20]]="P","Pendiente",Tabla14[[#This Row],[Entrega task 20]]-$C$52)</f>
        <v>Pendiente</v>
      </c>
      <c r="AV7" s="42" t="str">
        <f>IF(Tabla14[[#This Row],[Entrega task 21]]="P","Pendiente",Tabla14[[#This Row],[Entrega task 21]]-$C$53)</f>
        <v>Pendiente</v>
      </c>
      <c r="AW7" s="42" t="str">
        <f>IF(Tabla14[[#This Row],[Entrega task 22]]="P","Pendiente",Tabla14[[#This Row],[Entrega task 22]]-$C$54)</f>
        <v>Pendiente</v>
      </c>
      <c r="AX7" s="42" t="str">
        <f>IF(Tabla14[[#This Row],[Entrega task 23]]="P","Pendiente",Tabla14[[#This Row],[Entrega task 23]]-$C$55)</f>
        <v>Pendiente</v>
      </c>
      <c r="AY7" s="42" t="str">
        <f>IF(Tabla14[[#This Row],[Entrega task 24]]="P","Pendiente",Tabla14[[#This Row],[Entrega task 24]]-$C$56)</f>
        <v>Pendiente</v>
      </c>
      <c r="AZ7" s="42" t="str">
        <f>IF(Tabla14[[#This Row],[Entrega task 25]]="P","Pendiente",Tabla14[[#This Row],[Entrega task 25]]-$C$57)</f>
        <v>Pendiente</v>
      </c>
    </row>
    <row r="8" spans="1:52" x14ac:dyDescent="0.25">
      <c r="A8" s="45"/>
      <c r="B8" s="46"/>
      <c r="C8" s="20" t="s">
        <v>9</v>
      </c>
      <c r="D8" s="20" t="s">
        <v>9</v>
      </c>
      <c r="E8" s="20" t="s">
        <v>9</v>
      </c>
      <c r="F8" s="20" t="s">
        <v>9</v>
      </c>
      <c r="G8" s="20" t="s">
        <v>9</v>
      </c>
      <c r="H8" s="20" t="s">
        <v>9</v>
      </c>
      <c r="I8" s="20" t="s">
        <v>9</v>
      </c>
      <c r="J8" s="20" t="s">
        <v>9</v>
      </c>
      <c r="K8" s="20" t="s">
        <v>9</v>
      </c>
      <c r="L8" s="20" t="s">
        <v>9</v>
      </c>
      <c r="M8" s="20" t="s">
        <v>9</v>
      </c>
      <c r="N8" s="20" t="s">
        <v>9</v>
      </c>
      <c r="O8" s="20" t="s">
        <v>9</v>
      </c>
      <c r="P8" s="20" t="s">
        <v>9</v>
      </c>
      <c r="Q8" s="20" t="s">
        <v>9</v>
      </c>
      <c r="R8" s="20" t="s">
        <v>9</v>
      </c>
      <c r="S8" s="20" t="s">
        <v>9</v>
      </c>
      <c r="T8" s="20" t="s">
        <v>9</v>
      </c>
      <c r="U8" s="20" t="s">
        <v>9</v>
      </c>
      <c r="V8" s="20" t="s">
        <v>9</v>
      </c>
      <c r="W8" s="20" t="s">
        <v>9</v>
      </c>
      <c r="X8" s="20" t="s">
        <v>9</v>
      </c>
      <c r="Y8" s="20" t="s">
        <v>9</v>
      </c>
      <c r="Z8" s="20" t="s">
        <v>9</v>
      </c>
      <c r="AA8" s="20" t="s">
        <v>9</v>
      </c>
      <c r="AB8" s="40" t="str">
        <f>IF(Tabla14[[#This Row],[Entrega  task 1 ]]="P","Pendiente",Tabla14[[#This Row],[Entrega  task 1 ]]-$C$33)</f>
        <v>Pendiente</v>
      </c>
      <c r="AC8" s="41" t="str">
        <f>IF(Tabla14[[#This Row],[Entrega task2]]="P","Pendiente",Tabla14[[#This Row],[Entrega task2]]-$C$34)</f>
        <v>Pendiente</v>
      </c>
      <c r="AD8" s="42" t="str">
        <f>IF(Tabla14[[#This Row],[Entrega task 3]]="P","Pendiente",Tabla14[[#This Row],[Entrega task 3]]-$C$35)</f>
        <v>Pendiente</v>
      </c>
      <c r="AE8" s="42" t="str">
        <f>IF(Tabla14[[#This Row],[Entrega task 4]]="P","Pendiente",Tabla14[[#This Row],[Entrega task 4]]-$C$36)</f>
        <v>Pendiente</v>
      </c>
      <c r="AF8" s="42" t="str">
        <f>IF(Tabla14[[#This Row],[Entrega task 5 ]]="P","Pendiente",Tabla14[[#This Row],[Entrega task 5 ]]-$C$37)</f>
        <v>Pendiente</v>
      </c>
      <c r="AG8" s="42" t="str">
        <f>IF(Tabla14[[#This Row],[Entrega task 6 ]]="P","Pendiente",Tabla14[[#This Row],[Entrega task 6 ]]-$C$38)</f>
        <v>Pendiente</v>
      </c>
      <c r="AH8" s="42" t="str">
        <f>IF(Tabla14[[#This Row],[Entrega task 7 ]]="P","Pendiente",Tabla14[[#This Row],[Entrega task 7 ]]-$C$39)</f>
        <v>Pendiente</v>
      </c>
      <c r="AI8" s="42" t="str">
        <f>IF(Tabla14[[#This Row],[Entrega task 8]]="P","Pendiente",Tabla14[[#This Row],[Entrega task 8]]-$C$40)</f>
        <v>Pendiente</v>
      </c>
      <c r="AJ8" s="43" t="str">
        <f>IF(Tabla14[[#This Row],[Entrega task 9]]="P","Pendiente",Tabla14[[#This Row],[Entrega task 9]]-$C$41)</f>
        <v>Pendiente</v>
      </c>
      <c r="AK8" s="43" t="str">
        <f>IF(Tabla14[[#This Row],[Entrega task 10]]="P","Pendiente",Tabla14[[#This Row],[Entrega task 10]]-$C$42)</f>
        <v>Pendiente</v>
      </c>
      <c r="AL8" s="42" t="str">
        <f>IF(Tabla14[[#This Row],[Entrega task 11]]="P","Pendiente",Tabla14[[#This Row],[Entrega task 11]]-$C$43)</f>
        <v>Pendiente</v>
      </c>
      <c r="AM8" s="42" t="str">
        <f>IF(Tabla14[[#This Row],[Entrega task 12]]="P","Pendiente",Tabla14[[#This Row],[Entrega task 12]]-$C$44)</f>
        <v>Pendiente</v>
      </c>
      <c r="AN8" s="42" t="str">
        <f>IF(Tabla14[[#This Row],[Entrega task 13]]="P","Pendiente",Tabla14[[#This Row],[Entrega task 13]]-$C$45)</f>
        <v>Pendiente</v>
      </c>
      <c r="AO8" s="42" t="str">
        <f>IF(Tabla14[[#This Row],[Entrega task 14]]="P","Pendiente",Tabla14[[#This Row],[Entrega task 14]]-$C$46)</f>
        <v>Pendiente</v>
      </c>
      <c r="AP8" s="42" t="str">
        <f>IF(Tabla14[[#This Row],[Entrega task 15]]="P","Pendiente",Tabla14[[#This Row],[Entrega task 15]]-$C$47)</f>
        <v>Pendiente</v>
      </c>
      <c r="AQ8" s="42" t="str">
        <f>IF(Tabla14[[#This Row],[Entrega task 16]]="P","Pendiente",Tabla14[[#This Row],[Entrega task 16]]-$C$48)</f>
        <v>Pendiente</v>
      </c>
      <c r="AR8" s="42" t="str">
        <f>IF(Tabla14[[#This Row],[Entrega task 17]]="P","Pendiente",Tabla14[[#This Row],[Entrega task 17]]-$C$49)</f>
        <v>Pendiente</v>
      </c>
      <c r="AS8" s="42" t="str">
        <f>IF(Tabla14[[#This Row],[Entrega task 18]]="P","Pendiente",Tabla14[[#This Row],[Entrega task 18]]-$C$50)</f>
        <v>Pendiente</v>
      </c>
      <c r="AT8" s="42" t="str">
        <f>IF(Tabla14[[#This Row],[Entrega task 19]]="P","Pendiente",Tabla14[[#This Row],[Entrega task 19]]-$C$51)</f>
        <v>Pendiente</v>
      </c>
      <c r="AU8" s="42" t="str">
        <f>IF(Tabla14[[#This Row],[Entrega task 20]]="P","Pendiente",Tabla14[[#This Row],[Entrega task 20]]-$C$52)</f>
        <v>Pendiente</v>
      </c>
      <c r="AV8" s="42" t="str">
        <f>IF(Tabla14[[#This Row],[Entrega task 21]]="P","Pendiente",Tabla14[[#This Row],[Entrega task 21]]-$C$53)</f>
        <v>Pendiente</v>
      </c>
      <c r="AW8" s="42" t="str">
        <f>IF(Tabla14[[#This Row],[Entrega task 22]]="P","Pendiente",Tabla14[[#This Row],[Entrega task 22]]-$C$54)</f>
        <v>Pendiente</v>
      </c>
      <c r="AX8" s="42" t="str">
        <f>IF(Tabla14[[#This Row],[Entrega task 23]]="P","Pendiente",Tabla14[[#This Row],[Entrega task 23]]-$C$55)</f>
        <v>Pendiente</v>
      </c>
      <c r="AY8" s="42" t="str">
        <f>IF(Tabla14[[#This Row],[Entrega task 24]]="P","Pendiente",Tabla14[[#This Row],[Entrega task 24]]-$C$56)</f>
        <v>Pendiente</v>
      </c>
      <c r="AZ8" s="42" t="str">
        <f>IF(Tabla14[[#This Row],[Entrega task 25]]="P","Pendiente",Tabla14[[#This Row],[Entrega task 25]]-$C$57)</f>
        <v>Pendiente</v>
      </c>
    </row>
    <row r="9" spans="1:52" x14ac:dyDescent="0.25">
      <c r="A9" s="45"/>
      <c r="B9" s="46"/>
      <c r="C9" s="20" t="s">
        <v>9</v>
      </c>
      <c r="D9" s="20" t="s">
        <v>9</v>
      </c>
      <c r="E9" s="20" t="s">
        <v>9</v>
      </c>
      <c r="F9" s="20" t="s">
        <v>9</v>
      </c>
      <c r="G9" s="20" t="s">
        <v>9</v>
      </c>
      <c r="H9" s="20" t="s">
        <v>9</v>
      </c>
      <c r="I9" s="20" t="s">
        <v>9</v>
      </c>
      <c r="J9" s="20" t="s">
        <v>9</v>
      </c>
      <c r="K9" s="20" t="s">
        <v>9</v>
      </c>
      <c r="L9" s="20" t="s">
        <v>9</v>
      </c>
      <c r="M9" s="20" t="s">
        <v>9</v>
      </c>
      <c r="N9" s="20" t="s">
        <v>9</v>
      </c>
      <c r="O9" s="20" t="s">
        <v>9</v>
      </c>
      <c r="P9" s="20" t="s">
        <v>9</v>
      </c>
      <c r="Q9" s="20" t="s">
        <v>9</v>
      </c>
      <c r="R9" s="20" t="s">
        <v>9</v>
      </c>
      <c r="S9" s="20" t="s">
        <v>9</v>
      </c>
      <c r="T9" s="20" t="s">
        <v>9</v>
      </c>
      <c r="U9" s="20" t="s">
        <v>9</v>
      </c>
      <c r="V9" s="20" t="s">
        <v>9</v>
      </c>
      <c r="W9" s="20" t="s">
        <v>9</v>
      </c>
      <c r="X9" s="20" t="s">
        <v>9</v>
      </c>
      <c r="Y9" s="20" t="s">
        <v>9</v>
      </c>
      <c r="Z9" s="20" t="s">
        <v>9</v>
      </c>
      <c r="AA9" s="20" t="s">
        <v>9</v>
      </c>
      <c r="AB9" s="40" t="str">
        <f>IF(Tabla14[[#This Row],[Entrega  task 1 ]]="P","Pendiente",Tabla14[[#This Row],[Entrega  task 1 ]]-$C$33)</f>
        <v>Pendiente</v>
      </c>
      <c r="AC9" s="41" t="str">
        <f>IF(Tabla14[[#This Row],[Entrega task2]]="P","Pendiente",Tabla14[[#This Row],[Entrega task2]]-$C$34)</f>
        <v>Pendiente</v>
      </c>
      <c r="AD9" s="42" t="str">
        <f>IF(Tabla14[[#This Row],[Entrega task 3]]="P","Pendiente",Tabla14[[#This Row],[Entrega task 3]]-$C$35)</f>
        <v>Pendiente</v>
      </c>
      <c r="AE9" s="42" t="str">
        <f>IF(Tabla14[[#This Row],[Entrega task 4]]="P","Pendiente",Tabla14[[#This Row],[Entrega task 4]]-$C$36)</f>
        <v>Pendiente</v>
      </c>
      <c r="AF9" s="42" t="str">
        <f>IF(Tabla14[[#This Row],[Entrega task 5 ]]="P","Pendiente",Tabla14[[#This Row],[Entrega task 5 ]]-$C$37)</f>
        <v>Pendiente</v>
      </c>
      <c r="AG9" s="42" t="str">
        <f>IF(Tabla14[[#This Row],[Entrega task 6 ]]="P","Pendiente",Tabla14[[#This Row],[Entrega task 6 ]]-$C$38)</f>
        <v>Pendiente</v>
      </c>
      <c r="AH9" s="42" t="str">
        <f>IF(Tabla14[[#This Row],[Entrega task 7 ]]="P","Pendiente",Tabla14[[#This Row],[Entrega task 7 ]]-$C$39)</f>
        <v>Pendiente</v>
      </c>
      <c r="AI9" s="42" t="str">
        <f>IF(Tabla14[[#This Row],[Entrega task 8]]="P","Pendiente",Tabla14[[#This Row],[Entrega task 8]]-$C$40)</f>
        <v>Pendiente</v>
      </c>
      <c r="AJ9" s="43" t="str">
        <f>IF(Tabla14[[#This Row],[Entrega task 9]]="P","Pendiente",Tabla14[[#This Row],[Entrega task 9]]-$C$41)</f>
        <v>Pendiente</v>
      </c>
      <c r="AK9" s="43" t="str">
        <f>IF(Tabla14[[#This Row],[Entrega task 10]]="P","Pendiente",Tabla14[[#This Row],[Entrega task 10]]-$C$42)</f>
        <v>Pendiente</v>
      </c>
      <c r="AL9" s="42" t="str">
        <f>IF(Tabla14[[#This Row],[Entrega task 11]]="P","Pendiente",Tabla14[[#This Row],[Entrega task 11]]-$C$43)</f>
        <v>Pendiente</v>
      </c>
      <c r="AM9" s="42" t="str">
        <f>IF(Tabla14[[#This Row],[Entrega task 12]]="P","Pendiente",Tabla14[[#This Row],[Entrega task 12]]-$C$44)</f>
        <v>Pendiente</v>
      </c>
      <c r="AN9" s="42" t="str">
        <f>IF(Tabla14[[#This Row],[Entrega task 13]]="P","Pendiente",Tabla14[[#This Row],[Entrega task 13]]-$C$45)</f>
        <v>Pendiente</v>
      </c>
      <c r="AO9" s="42" t="str">
        <f>IF(Tabla14[[#This Row],[Entrega task 14]]="P","Pendiente",Tabla14[[#This Row],[Entrega task 14]]-$C$46)</f>
        <v>Pendiente</v>
      </c>
      <c r="AP9" s="42" t="str">
        <f>IF(Tabla14[[#This Row],[Entrega task 15]]="P","Pendiente",Tabla14[[#This Row],[Entrega task 15]]-$C$47)</f>
        <v>Pendiente</v>
      </c>
      <c r="AQ9" s="42" t="str">
        <f>IF(Tabla14[[#This Row],[Entrega task 16]]="P","Pendiente",Tabla14[[#This Row],[Entrega task 16]]-$C$48)</f>
        <v>Pendiente</v>
      </c>
      <c r="AR9" s="42" t="str">
        <f>IF(Tabla14[[#This Row],[Entrega task 17]]="P","Pendiente",Tabla14[[#This Row],[Entrega task 17]]-$C$49)</f>
        <v>Pendiente</v>
      </c>
      <c r="AS9" s="42" t="str">
        <f>IF(Tabla14[[#This Row],[Entrega task 18]]="P","Pendiente",Tabla14[[#This Row],[Entrega task 18]]-$C$50)</f>
        <v>Pendiente</v>
      </c>
      <c r="AT9" s="42" t="str">
        <f>IF(Tabla14[[#This Row],[Entrega task 19]]="P","Pendiente",Tabla14[[#This Row],[Entrega task 19]]-$C$51)</f>
        <v>Pendiente</v>
      </c>
      <c r="AU9" s="42" t="str">
        <f>IF(Tabla14[[#This Row],[Entrega task 20]]="P","Pendiente",Tabla14[[#This Row],[Entrega task 20]]-$C$52)</f>
        <v>Pendiente</v>
      </c>
      <c r="AV9" s="42" t="str">
        <f>IF(Tabla14[[#This Row],[Entrega task 21]]="P","Pendiente",Tabla14[[#This Row],[Entrega task 21]]-$C$53)</f>
        <v>Pendiente</v>
      </c>
      <c r="AW9" s="42" t="str">
        <f>IF(Tabla14[[#This Row],[Entrega task 22]]="P","Pendiente",Tabla14[[#This Row],[Entrega task 22]]-$C$54)</f>
        <v>Pendiente</v>
      </c>
      <c r="AX9" s="42" t="str">
        <f>IF(Tabla14[[#This Row],[Entrega task 23]]="P","Pendiente",Tabla14[[#This Row],[Entrega task 23]]-$C$55)</f>
        <v>Pendiente</v>
      </c>
      <c r="AY9" s="42" t="str">
        <f>IF(Tabla14[[#This Row],[Entrega task 24]]="P","Pendiente",Tabla14[[#This Row],[Entrega task 24]]-$C$56)</f>
        <v>Pendiente</v>
      </c>
      <c r="AZ9" s="42" t="str">
        <f>IF(Tabla14[[#This Row],[Entrega task 25]]="P","Pendiente",Tabla14[[#This Row],[Entrega task 25]]-$C$57)</f>
        <v>Pendiente</v>
      </c>
    </row>
    <row r="10" spans="1:52" x14ac:dyDescent="0.25">
      <c r="A10" s="45"/>
      <c r="B10" s="46"/>
      <c r="C10" s="20" t="s">
        <v>9</v>
      </c>
      <c r="D10" s="20" t="s">
        <v>9</v>
      </c>
      <c r="E10" s="20" t="s">
        <v>9</v>
      </c>
      <c r="F10" s="20" t="s">
        <v>9</v>
      </c>
      <c r="G10" s="20" t="s">
        <v>9</v>
      </c>
      <c r="H10" s="20" t="s">
        <v>9</v>
      </c>
      <c r="I10" s="20" t="s">
        <v>9</v>
      </c>
      <c r="J10" s="20" t="s">
        <v>9</v>
      </c>
      <c r="K10" s="20" t="s">
        <v>9</v>
      </c>
      <c r="L10" s="20" t="s">
        <v>9</v>
      </c>
      <c r="M10" s="20" t="s">
        <v>9</v>
      </c>
      <c r="N10" s="20" t="s">
        <v>9</v>
      </c>
      <c r="O10" s="20" t="s">
        <v>9</v>
      </c>
      <c r="P10" s="20" t="s">
        <v>9</v>
      </c>
      <c r="Q10" s="20" t="s">
        <v>9</v>
      </c>
      <c r="R10" s="20" t="s">
        <v>9</v>
      </c>
      <c r="S10" s="20" t="s">
        <v>9</v>
      </c>
      <c r="T10" s="20" t="s">
        <v>9</v>
      </c>
      <c r="U10" s="20" t="s">
        <v>9</v>
      </c>
      <c r="V10" s="20" t="s">
        <v>9</v>
      </c>
      <c r="W10" s="20" t="s">
        <v>9</v>
      </c>
      <c r="X10" s="20" t="s">
        <v>9</v>
      </c>
      <c r="Y10" s="20" t="s">
        <v>9</v>
      </c>
      <c r="Z10" s="20" t="s">
        <v>9</v>
      </c>
      <c r="AA10" s="20" t="s">
        <v>9</v>
      </c>
      <c r="AB10" s="40" t="str">
        <f>IF(Tabla14[[#This Row],[Entrega  task 1 ]]="P","Pendiente",Tabla14[[#This Row],[Entrega  task 1 ]]-$C$33)</f>
        <v>Pendiente</v>
      </c>
      <c r="AC10" s="41" t="str">
        <f>IF(Tabla14[[#This Row],[Entrega task2]]="P","Pendiente",Tabla14[[#This Row],[Entrega task2]]-$C$34)</f>
        <v>Pendiente</v>
      </c>
      <c r="AD10" s="42" t="str">
        <f>IF(Tabla14[[#This Row],[Entrega task 3]]="P","Pendiente",Tabla14[[#This Row],[Entrega task 3]]-$C$35)</f>
        <v>Pendiente</v>
      </c>
      <c r="AE10" s="42" t="str">
        <f>IF(Tabla14[[#This Row],[Entrega task 4]]="P","Pendiente",Tabla14[[#This Row],[Entrega task 4]]-$C$36)</f>
        <v>Pendiente</v>
      </c>
      <c r="AF10" s="42" t="str">
        <f>IF(Tabla14[[#This Row],[Entrega task 5 ]]="P","Pendiente",Tabla14[[#This Row],[Entrega task 5 ]]-$C$37)</f>
        <v>Pendiente</v>
      </c>
      <c r="AG10" s="42" t="str">
        <f>IF(Tabla14[[#This Row],[Entrega task 6 ]]="P","Pendiente",Tabla14[[#This Row],[Entrega task 6 ]]-$C$38)</f>
        <v>Pendiente</v>
      </c>
      <c r="AH10" s="42" t="str">
        <f>IF(Tabla14[[#This Row],[Entrega task 7 ]]="P","Pendiente",Tabla14[[#This Row],[Entrega task 7 ]]-$C$39)</f>
        <v>Pendiente</v>
      </c>
      <c r="AI10" s="42" t="str">
        <f>IF(Tabla14[[#This Row],[Entrega task 8]]="P","Pendiente",Tabla14[[#This Row],[Entrega task 8]]-$C$40)</f>
        <v>Pendiente</v>
      </c>
      <c r="AJ10" s="43" t="str">
        <f>IF(Tabla14[[#This Row],[Entrega task 9]]="P","Pendiente",Tabla14[[#This Row],[Entrega task 9]]-$C$41)</f>
        <v>Pendiente</v>
      </c>
      <c r="AK10" s="43" t="str">
        <f>IF(Tabla14[[#This Row],[Entrega task 10]]="P","Pendiente",Tabla14[[#This Row],[Entrega task 10]]-$C$42)</f>
        <v>Pendiente</v>
      </c>
      <c r="AL10" s="42" t="str">
        <f>IF(Tabla14[[#This Row],[Entrega task 11]]="P","Pendiente",Tabla14[[#This Row],[Entrega task 11]]-$C$43)</f>
        <v>Pendiente</v>
      </c>
      <c r="AM10" s="42" t="str">
        <f>IF(Tabla14[[#This Row],[Entrega task 12]]="P","Pendiente",Tabla14[[#This Row],[Entrega task 12]]-$C$44)</f>
        <v>Pendiente</v>
      </c>
      <c r="AN10" s="42" t="str">
        <f>IF(Tabla14[[#This Row],[Entrega task 13]]="P","Pendiente",Tabla14[[#This Row],[Entrega task 13]]-$C$45)</f>
        <v>Pendiente</v>
      </c>
      <c r="AO10" s="42" t="str">
        <f>IF(Tabla14[[#This Row],[Entrega task 14]]="P","Pendiente",Tabla14[[#This Row],[Entrega task 14]]-$C$46)</f>
        <v>Pendiente</v>
      </c>
      <c r="AP10" s="42" t="str">
        <f>IF(Tabla14[[#This Row],[Entrega task 15]]="P","Pendiente",Tabla14[[#This Row],[Entrega task 15]]-$C$47)</f>
        <v>Pendiente</v>
      </c>
      <c r="AQ10" s="42" t="str">
        <f>IF(Tabla14[[#This Row],[Entrega task 16]]="P","Pendiente",Tabla14[[#This Row],[Entrega task 16]]-$C$48)</f>
        <v>Pendiente</v>
      </c>
      <c r="AR10" s="42" t="str">
        <f>IF(Tabla14[[#This Row],[Entrega task 17]]="P","Pendiente",Tabla14[[#This Row],[Entrega task 17]]-$C$49)</f>
        <v>Pendiente</v>
      </c>
      <c r="AS10" s="42" t="str">
        <f>IF(Tabla14[[#This Row],[Entrega task 18]]="P","Pendiente",Tabla14[[#This Row],[Entrega task 18]]-$C$50)</f>
        <v>Pendiente</v>
      </c>
      <c r="AT10" s="42" t="str">
        <f>IF(Tabla14[[#This Row],[Entrega task 19]]="P","Pendiente",Tabla14[[#This Row],[Entrega task 19]]-$C$51)</f>
        <v>Pendiente</v>
      </c>
      <c r="AU10" s="42" t="str">
        <f>IF(Tabla14[[#This Row],[Entrega task 20]]="P","Pendiente",Tabla14[[#This Row],[Entrega task 20]]-$C$52)</f>
        <v>Pendiente</v>
      </c>
      <c r="AV10" s="42" t="str">
        <f>IF(Tabla14[[#This Row],[Entrega task 21]]="P","Pendiente",Tabla14[[#This Row],[Entrega task 21]]-$C$53)</f>
        <v>Pendiente</v>
      </c>
      <c r="AW10" s="42" t="str">
        <f>IF(Tabla14[[#This Row],[Entrega task 22]]="P","Pendiente",Tabla14[[#This Row],[Entrega task 22]]-$C$54)</f>
        <v>Pendiente</v>
      </c>
      <c r="AX10" s="42" t="str">
        <f>IF(Tabla14[[#This Row],[Entrega task 23]]="P","Pendiente",Tabla14[[#This Row],[Entrega task 23]]-$C$55)</f>
        <v>Pendiente</v>
      </c>
      <c r="AY10" s="42" t="str">
        <f>IF(Tabla14[[#This Row],[Entrega task 24]]="P","Pendiente",Tabla14[[#This Row],[Entrega task 24]]-$C$56)</f>
        <v>Pendiente</v>
      </c>
      <c r="AZ10" s="42" t="str">
        <f>IF(Tabla14[[#This Row],[Entrega task 25]]="P","Pendiente",Tabla14[[#This Row],[Entrega task 25]]-$C$57)</f>
        <v>Pendiente</v>
      </c>
    </row>
    <row r="11" spans="1:52" x14ac:dyDescent="0.25">
      <c r="A11" s="45"/>
      <c r="B11" s="46"/>
      <c r="C11" s="20" t="s">
        <v>9</v>
      </c>
      <c r="D11" s="20" t="s">
        <v>9</v>
      </c>
      <c r="E11" s="20" t="s">
        <v>9</v>
      </c>
      <c r="F11" s="20" t="s">
        <v>9</v>
      </c>
      <c r="G11" s="20" t="s">
        <v>9</v>
      </c>
      <c r="H11" s="20" t="s">
        <v>9</v>
      </c>
      <c r="I11" s="20" t="s">
        <v>9</v>
      </c>
      <c r="J11" s="20" t="s">
        <v>9</v>
      </c>
      <c r="K11" s="20" t="s">
        <v>9</v>
      </c>
      <c r="L11" s="20" t="s">
        <v>9</v>
      </c>
      <c r="M11" s="20" t="s">
        <v>9</v>
      </c>
      <c r="N11" s="20" t="s">
        <v>9</v>
      </c>
      <c r="O11" s="20" t="s">
        <v>9</v>
      </c>
      <c r="P11" s="20" t="s">
        <v>9</v>
      </c>
      <c r="Q11" s="20" t="s">
        <v>9</v>
      </c>
      <c r="R11" s="20" t="s">
        <v>9</v>
      </c>
      <c r="S11" s="20" t="s">
        <v>9</v>
      </c>
      <c r="T11" s="20" t="s">
        <v>9</v>
      </c>
      <c r="U11" s="20" t="s">
        <v>9</v>
      </c>
      <c r="V11" s="20" t="s">
        <v>9</v>
      </c>
      <c r="W11" s="20" t="s">
        <v>9</v>
      </c>
      <c r="X11" s="20" t="s">
        <v>9</v>
      </c>
      <c r="Y11" s="20" t="s">
        <v>9</v>
      </c>
      <c r="Z11" s="20" t="s">
        <v>9</v>
      </c>
      <c r="AA11" s="20" t="s">
        <v>9</v>
      </c>
      <c r="AB11" s="40" t="str">
        <f>IF(Tabla14[[#This Row],[Entrega  task 1 ]]="P","Pendiente",Tabla14[[#This Row],[Entrega  task 1 ]]-$C$33)</f>
        <v>Pendiente</v>
      </c>
      <c r="AC11" s="41" t="str">
        <f>IF(Tabla14[[#This Row],[Entrega task2]]="P","Pendiente",Tabla14[[#This Row],[Entrega task2]]-$C$34)</f>
        <v>Pendiente</v>
      </c>
      <c r="AD11" s="42" t="str">
        <f>IF(Tabla14[[#This Row],[Entrega task 3]]="P","Pendiente",Tabla14[[#This Row],[Entrega task 3]]-$C$35)</f>
        <v>Pendiente</v>
      </c>
      <c r="AE11" s="42" t="str">
        <f>IF(Tabla14[[#This Row],[Entrega task 4]]="P","Pendiente",Tabla14[[#This Row],[Entrega task 4]]-$C$36)</f>
        <v>Pendiente</v>
      </c>
      <c r="AF11" s="42" t="str">
        <f>IF(Tabla14[[#This Row],[Entrega task 5 ]]="P","Pendiente",Tabla14[[#This Row],[Entrega task 5 ]]-$C$37)</f>
        <v>Pendiente</v>
      </c>
      <c r="AG11" s="42" t="str">
        <f>IF(Tabla14[[#This Row],[Entrega task 6 ]]="P","Pendiente",Tabla14[[#This Row],[Entrega task 6 ]]-$C$38)</f>
        <v>Pendiente</v>
      </c>
      <c r="AH11" s="42" t="str">
        <f>IF(Tabla14[[#This Row],[Entrega task 7 ]]="P","Pendiente",Tabla14[[#This Row],[Entrega task 7 ]]-$C$39)</f>
        <v>Pendiente</v>
      </c>
      <c r="AI11" s="42" t="str">
        <f>IF(Tabla14[[#This Row],[Entrega task 8]]="P","Pendiente",Tabla14[[#This Row],[Entrega task 8]]-$C$40)</f>
        <v>Pendiente</v>
      </c>
      <c r="AJ11" s="43" t="str">
        <f>IF(Tabla14[[#This Row],[Entrega task 9]]="P","Pendiente",Tabla14[[#This Row],[Entrega task 9]]-$C$41)</f>
        <v>Pendiente</v>
      </c>
      <c r="AK11" s="43" t="str">
        <f>IF(Tabla14[[#This Row],[Entrega task 10]]="P","Pendiente",Tabla14[[#This Row],[Entrega task 10]]-$C$42)</f>
        <v>Pendiente</v>
      </c>
      <c r="AL11" s="42" t="str">
        <f>IF(Tabla14[[#This Row],[Entrega task 11]]="P","Pendiente",Tabla14[[#This Row],[Entrega task 11]]-$C$43)</f>
        <v>Pendiente</v>
      </c>
      <c r="AM11" s="42" t="str">
        <f>IF(Tabla14[[#This Row],[Entrega task 12]]="P","Pendiente",Tabla14[[#This Row],[Entrega task 12]]-$C$44)</f>
        <v>Pendiente</v>
      </c>
      <c r="AN11" s="42" t="str">
        <f>IF(Tabla14[[#This Row],[Entrega task 13]]="P","Pendiente",Tabla14[[#This Row],[Entrega task 13]]-$C$45)</f>
        <v>Pendiente</v>
      </c>
      <c r="AO11" s="42" t="str">
        <f>IF(Tabla14[[#This Row],[Entrega task 14]]="P","Pendiente",Tabla14[[#This Row],[Entrega task 14]]-$C$46)</f>
        <v>Pendiente</v>
      </c>
      <c r="AP11" s="42" t="str">
        <f>IF(Tabla14[[#This Row],[Entrega task 15]]="P","Pendiente",Tabla14[[#This Row],[Entrega task 15]]-$C$47)</f>
        <v>Pendiente</v>
      </c>
      <c r="AQ11" s="42" t="str">
        <f>IF(Tabla14[[#This Row],[Entrega task 16]]="P","Pendiente",Tabla14[[#This Row],[Entrega task 16]]-$C$48)</f>
        <v>Pendiente</v>
      </c>
      <c r="AR11" s="42" t="str">
        <f>IF(Tabla14[[#This Row],[Entrega task 17]]="P","Pendiente",Tabla14[[#This Row],[Entrega task 17]]-$C$49)</f>
        <v>Pendiente</v>
      </c>
      <c r="AS11" s="42" t="str">
        <f>IF(Tabla14[[#This Row],[Entrega task 18]]="P","Pendiente",Tabla14[[#This Row],[Entrega task 18]]-$C$50)</f>
        <v>Pendiente</v>
      </c>
      <c r="AT11" s="42" t="str">
        <f>IF(Tabla14[[#This Row],[Entrega task 19]]="P","Pendiente",Tabla14[[#This Row],[Entrega task 19]]-$C$51)</f>
        <v>Pendiente</v>
      </c>
      <c r="AU11" s="42" t="str">
        <f>IF(Tabla14[[#This Row],[Entrega task 20]]="P","Pendiente",Tabla14[[#This Row],[Entrega task 20]]-$C$52)</f>
        <v>Pendiente</v>
      </c>
      <c r="AV11" s="42" t="str">
        <f>IF(Tabla14[[#This Row],[Entrega task 21]]="P","Pendiente",Tabla14[[#This Row],[Entrega task 21]]-$C$53)</f>
        <v>Pendiente</v>
      </c>
      <c r="AW11" s="42" t="str">
        <f>IF(Tabla14[[#This Row],[Entrega task 22]]="P","Pendiente",Tabla14[[#This Row],[Entrega task 22]]-$C$54)</f>
        <v>Pendiente</v>
      </c>
      <c r="AX11" s="42" t="str">
        <f>IF(Tabla14[[#This Row],[Entrega task 23]]="P","Pendiente",Tabla14[[#This Row],[Entrega task 23]]-$C$55)</f>
        <v>Pendiente</v>
      </c>
      <c r="AY11" s="42" t="str">
        <f>IF(Tabla14[[#This Row],[Entrega task 24]]="P","Pendiente",Tabla14[[#This Row],[Entrega task 24]]-$C$56)</f>
        <v>Pendiente</v>
      </c>
      <c r="AZ11" s="42" t="str">
        <f>IF(Tabla14[[#This Row],[Entrega task 25]]="P","Pendiente",Tabla14[[#This Row],[Entrega task 25]]-$C$57)</f>
        <v>Pendiente</v>
      </c>
    </row>
    <row r="12" spans="1:52" x14ac:dyDescent="0.25">
      <c r="A12" s="45"/>
      <c r="B12" s="46"/>
      <c r="C12" s="20" t="s">
        <v>9</v>
      </c>
      <c r="D12" s="20" t="s">
        <v>9</v>
      </c>
      <c r="E12" s="20" t="s">
        <v>9</v>
      </c>
      <c r="F12" s="20" t="s">
        <v>9</v>
      </c>
      <c r="G12" s="20" t="s">
        <v>9</v>
      </c>
      <c r="H12" s="20" t="s">
        <v>9</v>
      </c>
      <c r="I12" s="20" t="s">
        <v>9</v>
      </c>
      <c r="J12" s="20" t="s">
        <v>9</v>
      </c>
      <c r="K12" s="20" t="s">
        <v>9</v>
      </c>
      <c r="L12" s="20" t="s">
        <v>9</v>
      </c>
      <c r="M12" s="20" t="s">
        <v>9</v>
      </c>
      <c r="N12" s="20" t="s">
        <v>9</v>
      </c>
      <c r="O12" s="20" t="s">
        <v>9</v>
      </c>
      <c r="P12" s="20" t="s">
        <v>9</v>
      </c>
      <c r="Q12" s="20" t="s">
        <v>9</v>
      </c>
      <c r="R12" s="20" t="s">
        <v>9</v>
      </c>
      <c r="S12" s="20" t="s">
        <v>9</v>
      </c>
      <c r="T12" s="20" t="s">
        <v>9</v>
      </c>
      <c r="U12" s="20" t="s">
        <v>9</v>
      </c>
      <c r="V12" s="20" t="s">
        <v>9</v>
      </c>
      <c r="W12" s="20" t="s">
        <v>9</v>
      </c>
      <c r="X12" s="20" t="s">
        <v>9</v>
      </c>
      <c r="Y12" s="20" t="s">
        <v>9</v>
      </c>
      <c r="Z12" s="20" t="s">
        <v>9</v>
      </c>
      <c r="AA12" s="20" t="s">
        <v>9</v>
      </c>
      <c r="AB12" s="40" t="str">
        <f>IF(Tabla14[[#This Row],[Entrega  task 1 ]]="P","Pendiente",Tabla14[[#This Row],[Entrega  task 1 ]]-$C$33)</f>
        <v>Pendiente</v>
      </c>
      <c r="AC12" s="41" t="str">
        <f>IF(Tabla14[[#This Row],[Entrega task2]]="P","Pendiente",Tabla14[[#This Row],[Entrega task2]]-$C$34)</f>
        <v>Pendiente</v>
      </c>
      <c r="AD12" s="42" t="str">
        <f>IF(Tabla14[[#This Row],[Entrega task 3]]="P","Pendiente",Tabla14[[#This Row],[Entrega task 3]]-$C$35)</f>
        <v>Pendiente</v>
      </c>
      <c r="AE12" s="42" t="str">
        <f>IF(Tabla14[[#This Row],[Entrega task 4]]="P","Pendiente",Tabla14[[#This Row],[Entrega task 4]]-$C$36)</f>
        <v>Pendiente</v>
      </c>
      <c r="AF12" s="42" t="str">
        <f>IF(Tabla14[[#This Row],[Entrega task 5 ]]="P","Pendiente",Tabla14[[#This Row],[Entrega task 5 ]]-$C$37)</f>
        <v>Pendiente</v>
      </c>
      <c r="AG12" s="42" t="str">
        <f>IF(Tabla14[[#This Row],[Entrega task 6 ]]="P","Pendiente",Tabla14[[#This Row],[Entrega task 6 ]]-$C$38)</f>
        <v>Pendiente</v>
      </c>
      <c r="AH12" s="42" t="str">
        <f>IF(Tabla14[[#This Row],[Entrega task 7 ]]="P","Pendiente",Tabla14[[#This Row],[Entrega task 7 ]]-$C$39)</f>
        <v>Pendiente</v>
      </c>
      <c r="AI12" s="42" t="str">
        <f>IF(Tabla14[[#This Row],[Entrega task 8]]="P","Pendiente",Tabla14[[#This Row],[Entrega task 8]]-$C$40)</f>
        <v>Pendiente</v>
      </c>
      <c r="AJ12" s="43" t="str">
        <f>IF(Tabla14[[#This Row],[Entrega task 9]]="P","Pendiente",Tabla14[[#This Row],[Entrega task 9]]-$C$41)</f>
        <v>Pendiente</v>
      </c>
      <c r="AK12" s="43" t="str">
        <f>IF(Tabla14[[#This Row],[Entrega task 10]]="P","Pendiente",Tabla14[[#This Row],[Entrega task 10]]-$C$42)</f>
        <v>Pendiente</v>
      </c>
      <c r="AL12" s="42" t="str">
        <f>IF(Tabla14[[#This Row],[Entrega task 11]]="P","Pendiente",Tabla14[[#This Row],[Entrega task 11]]-$C$43)</f>
        <v>Pendiente</v>
      </c>
      <c r="AM12" s="42" t="str">
        <f>IF(Tabla14[[#This Row],[Entrega task 12]]="P","Pendiente",Tabla14[[#This Row],[Entrega task 12]]-$C$44)</f>
        <v>Pendiente</v>
      </c>
      <c r="AN12" s="42" t="str">
        <f>IF(Tabla14[[#This Row],[Entrega task 13]]="P","Pendiente",Tabla14[[#This Row],[Entrega task 13]]-$C$45)</f>
        <v>Pendiente</v>
      </c>
      <c r="AO12" s="42" t="str">
        <f>IF(Tabla14[[#This Row],[Entrega task 14]]="P","Pendiente",Tabla14[[#This Row],[Entrega task 14]]-$C$46)</f>
        <v>Pendiente</v>
      </c>
      <c r="AP12" s="42" t="str">
        <f>IF(Tabla14[[#This Row],[Entrega task 15]]="P","Pendiente",Tabla14[[#This Row],[Entrega task 15]]-$C$47)</f>
        <v>Pendiente</v>
      </c>
      <c r="AQ12" s="42" t="str">
        <f>IF(Tabla14[[#This Row],[Entrega task 16]]="P","Pendiente",Tabla14[[#This Row],[Entrega task 16]]-$C$48)</f>
        <v>Pendiente</v>
      </c>
      <c r="AR12" s="42" t="str">
        <f>IF(Tabla14[[#This Row],[Entrega task 17]]="P","Pendiente",Tabla14[[#This Row],[Entrega task 17]]-$C$49)</f>
        <v>Pendiente</v>
      </c>
      <c r="AS12" s="42" t="str">
        <f>IF(Tabla14[[#This Row],[Entrega task 18]]="P","Pendiente",Tabla14[[#This Row],[Entrega task 18]]-$C$50)</f>
        <v>Pendiente</v>
      </c>
      <c r="AT12" s="42" t="str">
        <f>IF(Tabla14[[#This Row],[Entrega task 19]]="P","Pendiente",Tabla14[[#This Row],[Entrega task 19]]-$C$51)</f>
        <v>Pendiente</v>
      </c>
      <c r="AU12" s="42" t="str">
        <f>IF(Tabla14[[#This Row],[Entrega task 20]]="P","Pendiente",Tabla14[[#This Row],[Entrega task 20]]-$C$52)</f>
        <v>Pendiente</v>
      </c>
      <c r="AV12" s="42" t="str">
        <f>IF(Tabla14[[#This Row],[Entrega task 21]]="P","Pendiente",Tabla14[[#This Row],[Entrega task 21]]-$C$53)</f>
        <v>Pendiente</v>
      </c>
      <c r="AW12" s="42" t="str">
        <f>IF(Tabla14[[#This Row],[Entrega task 22]]="P","Pendiente",Tabla14[[#This Row],[Entrega task 22]]-$C$54)</f>
        <v>Pendiente</v>
      </c>
      <c r="AX12" s="42" t="str">
        <f>IF(Tabla14[[#This Row],[Entrega task 23]]="P","Pendiente",Tabla14[[#This Row],[Entrega task 23]]-$C$55)</f>
        <v>Pendiente</v>
      </c>
      <c r="AY12" s="42" t="str">
        <f>IF(Tabla14[[#This Row],[Entrega task 24]]="P","Pendiente",Tabla14[[#This Row],[Entrega task 24]]-$C$56)</f>
        <v>Pendiente</v>
      </c>
      <c r="AZ12" s="42" t="str">
        <f>IF(Tabla14[[#This Row],[Entrega task 25]]="P","Pendiente",Tabla14[[#This Row],[Entrega task 25]]-$C$57)</f>
        <v>Pendiente</v>
      </c>
    </row>
    <row r="13" spans="1:52" x14ac:dyDescent="0.25">
      <c r="A13" s="45"/>
      <c r="B13" s="46"/>
      <c r="C13" s="20" t="s">
        <v>9</v>
      </c>
      <c r="D13" s="20" t="s">
        <v>9</v>
      </c>
      <c r="E13" s="20" t="s">
        <v>9</v>
      </c>
      <c r="F13" s="20" t="s">
        <v>9</v>
      </c>
      <c r="G13" s="20" t="s">
        <v>9</v>
      </c>
      <c r="H13" s="20" t="s">
        <v>9</v>
      </c>
      <c r="I13" s="20" t="s">
        <v>9</v>
      </c>
      <c r="J13" s="20" t="s">
        <v>9</v>
      </c>
      <c r="K13" s="20" t="s">
        <v>9</v>
      </c>
      <c r="L13" s="20" t="s">
        <v>9</v>
      </c>
      <c r="M13" s="20" t="s">
        <v>9</v>
      </c>
      <c r="N13" s="20" t="s">
        <v>9</v>
      </c>
      <c r="O13" s="20" t="s">
        <v>9</v>
      </c>
      <c r="P13" s="20" t="s">
        <v>9</v>
      </c>
      <c r="Q13" s="20" t="s">
        <v>9</v>
      </c>
      <c r="R13" s="20" t="s">
        <v>9</v>
      </c>
      <c r="S13" s="20" t="s">
        <v>9</v>
      </c>
      <c r="T13" s="20" t="s">
        <v>9</v>
      </c>
      <c r="U13" s="20" t="s">
        <v>9</v>
      </c>
      <c r="V13" s="20" t="s">
        <v>9</v>
      </c>
      <c r="W13" s="20" t="s">
        <v>9</v>
      </c>
      <c r="X13" s="20" t="s">
        <v>9</v>
      </c>
      <c r="Y13" s="20" t="s">
        <v>9</v>
      </c>
      <c r="Z13" s="20" t="s">
        <v>9</v>
      </c>
      <c r="AA13" s="20" t="s">
        <v>9</v>
      </c>
      <c r="AB13" s="40" t="str">
        <f>IF(Tabla14[[#This Row],[Entrega  task 1 ]]="P","Pendiente",Tabla14[[#This Row],[Entrega  task 1 ]]-$C$33)</f>
        <v>Pendiente</v>
      </c>
      <c r="AC13" s="41" t="str">
        <f>IF(Tabla14[[#This Row],[Entrega task2]]="P","Pendiente",Tabla14[[#This Row],[Entrega task2]]-$C$34)</f>
        <v>Pendiente</v>
      </c>
      <c r="AD13" s="42" t="str">
        <f>IF(Tabla14[[#This Row],[Entrega task 3]]="P","Pendiente",Tabla14[[#This Row],[Entrega task 3]]-$C$35)</f>
        <v>Pendiente</v>
      </c>
      <c r="AE13" s="42" t="str">
        <f>IF(Tabla14[[#This Row],[Entrega task 4]]="P","Pendiente",Tabla14[[#This Row],[Entrega task 4]]-$C$36)</f>
        <v>Pendiente</v>
      </c>
      <c r="AF13" s="42" t="str">
        <f>IF(Tabla14[[#This Row],[Entrega task 5 ]]="P","Pendiente",Tabla14[[#This Row],[Entrega task 5 ]]-$C$37)</f>
        <v>Pendiente</v>
      </c>
      <c r="AG13" s="42" t="str">
        <f>IF(Tabla14[[#This Row],[Entrega task 6 ]]="P","Pendiente",Tabla14[[#This Row],[Entrega task 6 ]]-$C$38)</f>
        <v>Pendiente</v>
      </c>
      <c r="AH13" s="42" t="str">
        <f>IF(Tabla14[[#This Row],[Entrega task 7 ]]="P","Pendiente",Tabla14[[#This Row],[Entrega task 7 ]]-$C$39)</f>
        <v>Pendiente</v>
      </c>
      <c r="AI13" s="42" t="str">
        <f>IF(Tabla14[[#This Row],[Entrega task 8]]="P","Pendiente",Tabla14[[#This Row],[Entrega task 8]]-$C$40)</f>
        <v>Pendiente</v>
      </c>
      <c r="AJ13" s="43" t="str">
        <f>IF(Tabla14[[#This Row],[Entrega task 9]]="P","Pendiente",Tabla14[[#This Row],[Entrega task 9]]-$C$41)</f>
        <v>Pendiente</v>
      </c>
      <c r="AK13" s="43" t="str">
        <f>IF(Tabla14[[#This Row],[Entrega task 10]]="P","Pendiente",Tabla14[[#This Row],[Entrega task 10]]-$C$42)</f>
        <v>Pendiente</v>
      </c>
      <c r="AL13" s="42" t="str">
        <f>IF(Tabla14[[#This Row],[Entrega task 11]]="P","Pendiente",Tabla14[[#This Row],[Entrega task 11]]-$C$43)</f>
        <v>Pendiente</v>
      </c>
      <c r="AM13" s="42" t="str">
        <f>IF(Tabla14[[#This Row],[Entrega task 12]]="P","Pendiente",Tabla14[[#This Row],[Entrega task 12]]-$C$44)</f>
        <v>Pendiente</v>
      </c>
      <c r="AN13" s="42" t="str">
        <f>IF(Tabla14[[#This Row],[Entrega task 13]]="P","Pendiente",Tabla14[[#This Row],[Entrega task 13]]-$C$45)</f>
        <v>Pendiente</v>
      </c>
      <c r="AO13" s="42" t="str">
        <f>IF(Tabla14[[#This Row],[Entrega task 14]]="P","Pendiente",Tabla14[[#This Row],[Entrega task 14]]-$C$46)</f>
        <v>Pendiente</v>
      </c>
      <c r="AP13" s="42" t="str">
        <f>IF(Tabla14[[#This Row],[Entrega task 15]]="P","Pendiente",Tabla14[[#This Row],[Entrega task 15]]-$C$47)</f>
        <v>Pendiente</v>
      </c>
      <c r="AQ13" s="42" t="str">
        <f>IF(Tabla14[[#This Row],[Entrega task 16]]="P","Pendiente",Tabla14[[#This Row],[Entrega task 16]]-$C$48)</f>
        <v>Pendiente</v>
      </c>
      <c r="AR13" s="42" t="str">
        <f>IF(Tabla14[[#This Row],[Entrega task 17]]="P","Pendiente",Tabla14[[#This Row],[Entrega task 17]]-$C$49)</f>
        <v>Pendiente</v>
      </c>
      <c r="AS13" s="42" t="str">
        <f>IF(Tabla14[[#This Row],[Entrega task 18]]="P","Pendiente",Tabla14[[#This Row],[Entrega task 18]]-$C$50)</f>
        <v>Pendiente</v>
      </c>
      <c r="AT13" s="42" t="str">
        <f>IF(Tabla14[[#This Row],[Entrega task 19]]="P","Pendiente",Tabla14[[#This Row],[Entrega task 19]]-$C$51)</f>
        <v>Pendiente</v>
      </c>
      <c r="AU13" s="42" t="str">
        <f>IF(Tabla14[[#This Row],[Entrega task 20]]="P","Pendiente",Tabla14[[#This Row],[Entrega task 20]]-$C$52)</f>
        <v>Pendiente</v>
      </c>
      <c r="AV13" s="42" t="str">
        <f>IF(Tabla14[[#This Row],[Entrega task 21]]="P","Pendiente",Tabla14[[#This Row],[Entrega task 21]]-$C$53)</f>
        <v>Pendiente</v>
      </c>
      <c r="AW13" s="42" t="str">
        <f>IF(Tabla14[[#This Row],[Entrega task 22]]="P","Pendiente",Tabla14[[#This Row],[Entrega task 22]]-$C$54)</f>
        <v>Pendiente</v>
      </c>
      <c r="AX13" s="42" t="str">
        <f>IF(Tabla14[[#This Row],[Entrega task 23]]="P","Pendiente",Tabla14[[#This Row],[Entrega task 23]]-$C$55)</f>
        <v>Pendiente</v>
      </c>
      <c r="AY13" s="42" t="str">
        <f>IF(Tabla14[[#This Row],[Entrega task 24]]="P","Pendiente",Tabla14[[#This Row],[Entrega task 24]]-$C$56)</f>
        <v>Pendiente</v>
      </c>
      <c r="AZ13" s="42" t="str">
        <f>IF(Tabla14[[#This Row],[Entrega task 25]]="P","Pendiente",Tabla14[[#This Row],[Entrega task 25]]-$C$57)</f>
        <v>Pendiente</v>
      </c>
    </row>
    <row r="14" spans="1:52" x14ac:dyDescent="0.25">
      <c r="A14" s="45"/>
      <c r="B14" s="46"/>
      <c r="C14" s="20" t="s">
        <v>9</v>
      </c>
      <c r="D14" s="20" t="s">
        <v>9</v>
      </c>
      <c r="E14" s="20" t="s">
        <v>9</v>
      </c>
      <c r="F14" s="20" t="s">
        <v>9</v>
      </c>
      <c r="G14" s="20" t="s">
        <v>9</v>
      </c>
      <c r="H14" s="20" t="s">
        <v>9</v>
      </c>
      <c r="I14" s="20" t="s">
        <v>9</v>
      </c>
      <c r="J14" s="20" t="s">
        <v>9</v>
      </c>
      <c r="K14" s="20" t="s">
        <v>9</v>
      </c>
      <c r="L14" s="20" t="s">
        <v>9</v>
      </c>
      <c r="M14" s="20" t="s">
        <v>9</v>
      </c>
      <c r="N14" s="20" t="s">
        <v>9</v>
      </c>
      <c r="O14" s="20" t="s">
        <v>9</v>
      </c>
      <c r="P14" s="20" t="s">
        <v>9</v>
      </c>
      <c r="Q14" s="20" t="s">
        <v>9</v>
      </c>
      <c r="R14" s="20" t="s">
        <v>9</v>
      </c>
      <c r="S14" s="20" t="s">
        <v>9</v>
      </c>
      <c r="T14" s="20" t="s">
        <v>9</v>
      </c>
      <c r="U14" s="20" t="s">
        <v>9</v>
      </c>
      <c r="V14" s="20" t="s">
        <v>9</v>
      </c>
      <c r="W14" s="20" t="s">
        <v>9</v>
      </c>
      <c r="X14" s="20" t="s">
        <v>9</v>
      </c>
      <c r="Y14" s="20" t="s">
        <v>9</v>
      </c>
      <c r="Z14" s="20" t="s">
        <v>9</v>
      </c>
      <c r="AA14" s="20" t="s">
        <v>9</v>
      </c>
      <c r="AB14" s="40" t="str">
        <f>IF(Tabla14[[#This Row],[Entrega  task 1 ]]="P","Pendiente",Tabla14[[#This Row],[Entrega  task 1 ]]-$C$33)</f>
        <v>Pendiente</v>
      </c>
      <c r="AC14" s="41" t="str">
        <f>IF(Tabla14[[#This Row],[Entrega task2]]="P","Pendiente",Tabla14[[#This Row],[Entrega task2]]-$C$34)</f>
        <v>Pendiente</v>
      </c>
      <c r="AD14" s="42" t="str">
        <f>IF(Tabla14[[#This Row],[Entrega task 3]]="P","Pendiente",Tabla14[[#This Row],[Entrega task 3]]-$C$35)</f>
        <v>Pendiente</v>
      </c>
      <c r="AE14" s="42" t="str">
        <f>IF(Tabla14[[#This Row],[Entrega task 4]]="P","Pendiente",Tabla14[[#This Row],[Entrega task 4]]-$C$36)</f>
        <v>Pendiente</v>
      </c>
      <c r="AF14" s="42" t="str">
        <f>IF(Tabla14[[#This Row],[Entrega task 5 ]]="P","Pendiente",Tabla14[[#This Row],[Entrega task 5 ]]-$C$37)</f>
        <v>Pendiente</v>
      </c>
      <c r="AG14" s="42" t="str">
        <f>IF(Tabla14[[#This Row],[Entrega task 6 ]]="P","Pendiente",Tabla14[[#This Row],[Entrega task 6 ]]-$C$38)</f>
        <v>Pendiente</v>
      </c>
      <c r="AH14" s="42" t="str">
        <f>IF(Tabla14[[#This Row],[Entrega task 7 ]]="P","Pendiente",Tabla14[[#This Row],[Entrega task 7 ]]-$C$39)</f>
        <v>Pendiente</v>
      </c>
      <c r="AI14" s="42" t="str">
        <f>IF(Tabla14[[#This Row],[Entrega task 8]]="P","Pendiente",Tabla14[[#This Row],[Entrega task 8]]-$C$40)</f>
        <v>Pendiente</v>
      </c>
      <c r="AJ14" s="43" t="str">
        <f>IF(Tabla14[[#This Row],[Entrega task 9]]="P","Pendiente",Tabla14[[#This Row],[Entrega task 9]]-$C$41)</f>
        <v>Pendiente</v>
      </c>
      <c r="AK14" s="43" t="str">
        <f>IF(Tabla14[[#This Row],[Entrega task 10]]="P","Pendiente",Tabla14[[#This Row],[Entrega task 10]]-$C$42)</f>
        <v>Pendiente</v>
      </c>
      <c r="AL14" s="42" t="str">
        <f>IF(Tabla14[[#This Row],[Entrega task 11]]="P","Pendiente",Tabla14[[#This Row],[Entrega task 11]]-$C$43)</f>
        <v>Pendiente</v>
      </c>
      <c r="AM14" s="42" t="str">
        <f>IF(Tabla14[[#This Row],[Entrega task 12]]="P","Pendiente",Tabla14[[#This Row],[Entrega task 12]]-$C$44)</f>
        <v>Pendiente</v>
      </c>
      <c r="AN14" s="42" t="str">
        <f>IF(Tabla14[[#This Row],[Entrega task 13]]="P","Pendiente",Tabla14[[#This Row],[Entrega task 13]]-$C$45)</f>
        <v>Pendiente</v>
      </c>
      <c r="AO14" s="42" t="str">
        <f>IF(Tabla14[[#This Row],[Entrega task 14]]="P","Pendiente",Tabla14[[#This Row],[Entrega task 14]]-$C$46)</f>
        <v>Pendiente</v>
      </c>
      <c r="AP14" s="42" t="str">
        <f>IF(Tabla14[[#This Row],[Entrega task 15]]="P","Pendiente",Tabla14[[#This Row],[Entrega task 15]]-$C$47)</f>
        <v>Pendiente</v>
      </c>
      <c r="AQ14" s="42" t="str">
        <f>IF(Tabla14[[#This Row],[Entrega task 16]]="P","Pendiente",Tabla14[[#This Row],[Entrega task 16]]-$C$48)</f>
        <v>Pendiente</v>
      </c>
      <c r="AR14" s="42" t="str">
        <f>IF(Tabla14[[#This Row],[Entrega task 17]]="P","Pendiente",Tabla14[[#This Row],[Entrega task 17]]-$C$49)</f>
        <v>Pendiente</v>
      </c>
      <c r="AS14" s="42" t="str">
        <f>IF(Tabla14[[#This Row],[Entrega task 18]]="P","Pendiente",Tabla14[[#This Row],[Entrega task 18]]-$C$50)</f>
        <v>Pendiente</v>
      </c>
      <c r="AT14" s="42" t="str">
        <f>IF(Tabla14[[#This Row],[Entrega task 19]]="P","Pendiente",Tabla14[[#This Row],[Entrega task 19]]-$C$51)</f>
        <v>Pendiente</v>
      </c>
      <c r="AU14" s="42" t="str">
        <f>IF(Tabla14[[#This Row],[Entrega task 20]]="P","Pendiente",Tabla14[[#This Row],[Entrega task 20]]-$C$52)</f>
        <v>Pendiente</v>
      </c>
      <c r="AV14" s="42" t="str">
        <f>IF(Tabla14[[#This Row],[Entrega task 21]]="P","Pendiente",Tabla14[[#This Row],[Entrega task 21]]-$C$53)</f>
        <v>Pendiente</v>
      </c>
      <c r="AW14" s="42" t="str">
        <f>IF(Tabla14[[#This Row],[Entrega task 22]]="P","Pendiente",Tabla14[[#This Row],[Entrega task 22]]-$C$54)</f>
        <v>Pendiente</v>
      </c>
      <c r="AX14" s="42" t="str">
        <f>IF(Tabla14[[#This Row],[Entrega task 23]]="P","Pendiente",Tabla14[[#This Row],[Entrega task 23]]-$C$55)</f>
        <v>Pendiente</v>
      </c>
      <c r="AY14" s="42" t="str">
        <f>IF(Tabla14[[#This Row],[Entrega task 24]]="P","Pendiente",Tabla14[[#This Row],[Entrega task 24]]-$C$56)</f>
        <v>Pendiente</v>
      </c>
      <c r="AZ14" s="42" t="str">
        <f>IF(Tabla14[[#This Row],[Entrega task 25]]="P","Pendiente",Tabla14[[#This Row],[Entrega task 25]]-$C$57)</f>
        <v>Pendiente</v>
      </c>
    </row>
    <row r="15" spans="1:52" x14ac:dyDescent="0.25">
      <c r="A15" s="45"/>
      <c r="B15" s="46"/>
      <c r="C15" s="20" t="s">
        <v>9</v>
      </c>
      <c r="D15" s="20" t="s">
        <v>9</v>
      </c>
      <c r="E15" s="20" t="s">
        <v>9</v>
      </c>
      <c r="F15" s="20" t="s">
        <v>9</v>
      </c>
      <c r="G15" s="20" t="s">
        <v>9</v>
      </c>
      <c r="H15" s="20" t="s">
        <v>9</v>
      </c>
      <c r="I15" s="20" t="s">
        <v>9</v>
      </c>
      <c r="J15" s="20" t="s">
        <v>9</v>
      </c>
      <c r="K15" s="20" t="s">
        <v>9</v>
      </c>
      <c r="L15" s="20" t="s">
        <v>9</v>
      </c>
      <c r="M15" s="20" t="s">
        <v>9</v>
      </c>
      <c r="N15" s="20" t="s">
        <v>9</v>
      </c>
      <c r="O15" s="20" t="s">
        <v>9</v>
      </c>
      <c r="P15" s="20" t="s">
        <v>9</v>
      </c>
      <c r="Q15" s="20" t="s">
        <v>9</v>
      </c>
      <c r="R15" s="20" t="s">
        <v>9</v>
      </c>
      <c r="S15" s="20" t="s">
        <v>9</v>
      </c>
      <c r="T15" s="20" t="s">
        <v>9</v>
      </c>
      <c r="U15" s="20" t="s">
        <v>9</v>
      </c>
      <c r="V15" s="20" t="s">
        <v>9</v>
      </c>
      <c r="W15" s="20" t="s">
        <v>9</v>
      </c>
      <c r="X15" s="20" t="s">
        <v>9</v>
      </c>
      <c r="Y15" s="20" t="s">
        <v>9</v>
      </c>
      <c r="Z15" s="20" t="s">
        <v>9</v>
      </c>
      <c r="AA15" s="20" t="s">
        <v>9</v>
      </c>
      <c r="AB15" s="40" t="str">
        <f>IF(Tabla14[[#This Row],[Entrega  task 1 ]]="P","Pendiente",Tabla14[[#This Row],[Entrega  task 1 ]]-$C$33)</f>
        <v>Pendiente</v>
      </c>
      <c r="AC15" s="41" t="str">
        <f>IF(Tabla14[[#This Row],[Entrega task2]]="P","Pendiente",Tabla14[[#This Row],[Entrega task2]]-$C$34)</f>
        <v>Pendiente</v>
      </c>
      <c r="AD15" s="42" t="str">
        <f>IF(Tabla14[[#This Row],[Entrega task 3]]="P","Pendiente",Tabla14[[#This Row],[Entrega task 3]]-$C$35)</f>
        <v>Pendiente</v>
      </c>
      <c r="AE15" s="42" t="str">
        <f>IF(Tabla14[[#This Row],[Entrega task 4]]="P","Pendiente",Tabla14[[#This Row],[Entrega task 4]]-$C$36)</f>
        <v>Pendiente</v>
      </c>
      <c r="AF15" s="42" t="str">
        <f>IF(Tabla14[[#This Row],[Entrega task 5 ]]="P","Pendiente",Tabla14[[#This Row],[Entrega task 5 ]]-$C$37)</f>
        <v>Pendiente</v>
      </c>
      <c r="AG15" s="42" t="str">
        <f>IF(Tabla14[[#This Row],[Entrega task 6 ]]="P","Pendiente",Tabla14[[#This Row],[Entrega task 6 ]]-$C$38)</f>
        <v>Pendiente</v>
      </c>
      <c r="AH15" s="42" t="str">
        <f>IF(Tabla14[[#This Row],[Entrega task 7 ]]="P","Pendiente",Tabla14[[#This Row],[Entrega task 7 ]]-$C$39)</f>
        <v>Pendiente</v>
      </c>
      <c r="AI15" s="42" t="str">
        <f>IF(Tabla14[[#This Row],[Entrega task 8]]="P","Pendiente",Tabla14[[#This Row],[Entrega task 8]]-$C$40)</f>
        <v>Pendiente</v>
      </c>
      <c r="AJ15" s="43" t="str">
        <f>IF(Tabla14[[#This Row],[Entrega task 9]]="P","Pendiente",Tabla14[[#This Row],[Entrega task 9]]-$C$41)</f>
        <v>Pendiente</v>
      </c>
      <c r="AK15" s="43" t="str">
        <f>IF(Tabla14[[#This Row],[Entrega task 10]]="P","Pendiente",Tabla14[[#This Row],[Entrega task 10]]-$C$42)</f>
        <v>Pendiente</v>
      </c>
      <c r="AL15" s="42" t="str">
        <f>IF(Tabla14[[#This Row],[Entrega task 11]]="P","Pendiente",Tabla14[[#This Row],[Entrega task 11]]-$C$43)</f>
        <v>Pendiente</v>
      </c>
      <c r="AM15" s="42" t="str">
        <f>IF(Tabla14[[#This Row],[Entrega task 12]]="P","Pendiente",Tabla14[[#This Row],[Entrega task 12]]-$C$44)</f>
        <v>Pendiente</v>
      </c>
      <c r="AN15" s="42" t="str">
        <f>IF(Tabla14[[#This Row],[Entrega task 13]]="P","Pendiente",Tabla14[[#This Row],[Entrega task 13]]-$C$45)</f>
        <v>Pendiente</v>
      </c>
      <c r="AO15" s="42" t="str">
        <f>IF(Tabla14[[#This Row],[Entrega task 14]]="P","Pendiente",Tabla14[[#This Row],[Entrega task 14]]-$C$46)</f>
        <v>Pendiente</v>
      </c>
      <c r="AP15" s="42" t="str">
        <f>IF(Tabla14[[#This Row],[Entrega task 15]]="P","Pendiente",Tabla14[[#This Row],[Entrega task 15]]-$C$47)</f>
        <v>Pendiente</v>
      </c>
      <c r="AQ15" s="42" t="str">
        <f>IF(Tabla14[[#This Row],[Entrega task 16]]="P","Pendiente",Tabla14[[#This Row],[Entrega task 16]]-$C$48)</f>
        <v>Pendiente</v>
      </c>
      <c r="AR15" s="42" t="str">
        <f>IF(Tabla14[[#This Row],[Entrega task 17]]="P","Pendiente",Tabla14[[#This Row],[Entrega task 17]]-$C$49)</f>
        <v>Pendiente</v>
      </c>
      <c r="AS15" s="42" t="str">
        <f>IF(Tabla14[[#This Row],[Entrega task 18]]="P","Pendiente",Tabla14[[#This Row],[Entrega task 18]]-$C$50)</f>
        <v>Pendiente</v>
      </c>
      <c r="AT15" s="42" t="str">
        <f>IF(Tabla14[[#This Row],[Entrega task 19]]="P","Pendiente",Tabla14[[#This Row],[Entrega task 19]]-$C$51)</f>
        <v>Pendiente</v>
      </c>
      <c r="AU15" s="42" t="str">
        <f>IF(Tabla14[[#This Row],[Entrega task 20]]="P","Pendiente",Tabla14[[#This Row],[Entrega task 20]]-$C$52)</f>
        <v>Pendiente</v>
      </c>
      <c r="AV15" s="42" t="str">
        <f>IF(Tabla14[[#This Row],[Entrega task 21]]="P","Pendiente",Tabla14[[#This Row],[Entrega task 21]]-$C$53)</f>
        <v>Pendiente</v>
      </c>
      <c r="AW15" s="42" t="str">
        <f>IF(Tabla14[[#This Row],[Entrega task 22]]="P","Pendiente",Tabla14[[#This Row],[Entrega task 22]]-$C$54)</f>
        <v>Pendiente</v>
      </c>
      <c r="AX15" s="42" t="str">
        <f>IF(Tabla14[[#This Row],[Entrega task 23]]="P","Pendiente",Tabla14[[#This Row],[Entrega task 23]]-$C$55)</f>
        <v>Pendiente</v>
      </c>
      <c r="AY15" s="42" t="str">
        <f>IF(Tabla14[[#This Row],[Entrega task 24]]="P","Pendiente",Tabla14[[#This Row],[Entrega task 24]]-$C$56)</f>
        <v>Pendiente</v>
      </c>
      <c r="AZ15" s="42" t="str">
        <f>IF(Tabla14[[#This Row],[Entrega task 25]]="P","Pendiente",Tabla14[[#This Row],[Entrega task 25]]-$C$57)</f>
        <v>Pendiente</v>
      </c>
    </row>
    <row r="16" spans="1:52" x14ac:dyDescent="0.25">
      <c r="A16" s="45"/>
      <c r="B16" s="46"/>
      <c r="C16" s="20" t="s">
        <v>9</v>
      </c>
      <c r="D16" s="20" t="s">
        <v>9</v>
      </c>
      <c r="E16" s="20" t="s">
        <v>9</v>
      </c>
      <c r="F16" s="20" t="s">
        <v>9</v>
      </c>
      <c r="G16" s="20" t="s">
        <v>9</v>
      </c>
      <c r="H16" s="20" t="s">
        <v>9</v>
      </c>
      <c r="I16" s="20" t="s">
        <v>9</v>
      </c>
      <c r="J16" s="20" t="s">
        <v>9</v>
      </c>
      <c r="K16" s="20" t="s">
        <v>9</v>
      </c>
      <c r="L16" s="20" t="s">
        <v>9</v>
      </c>
      <c r="M16" s="20" t="s">
        <v>9</v>
      </c>
      <c r="N16" s="20" t="s">
        <v>9</v>
      </c>
      <c r="O16" s="20" t="s">
        <v>9</v>
      </c>
      <c r="P16" s="20" t="s">
        <v>9</v>
      </c>
      <c r="Q16" s="20" t="s">
        <v>9</v>
      </c>
      <c r="R16" s="20" t="s">
        <v>9</v>
      </c>
      <c r="S16" s="20" t="s">
        <v>9</v>
      </c>
      <c r="T16" s="20" t="s">
        <v>9</v>
      </c>
      <c r="U16" s="20" t="s">
        <v>9</v>
      </c>
      <c r="V16" s="20" t="s">
        <v>9</v>
      </c>
      <c r="W16" s="20" t="s">
        <v>9</v>
      </c>
      <c r="X16" s="20" t="s">
        <v>9</v>
      </c>
      <c r="Y16" s="20" t="s">
        <v>9</v>
      </c>
      <c r="Z16" s="20" t="s">
        <v>9</v>
      </c>
      <c r="AA16" s="20" t="s">
        <v>9</v>
      </c>
      <c r="AB16" s="40" t="str">
        <f>IF(Tabla14[[#This Row],[Entrega  task 1 ]]="P","Pendiente",Tabla14[[#This Row],[Entrega  task 1 ]]-$C$33)</f>
        <v>Pendiente</v>
      </c>
      <c r="AC16" s="41" t="str">
        <f>IF(Tabla14[[#This Row],[Entrega task2]]="P","Pendiente",Tabla14[[#This Row],[Entrega task2]]-$C$34)</f>
        <v>Pendiente</v>
      </c>
      <c r="AD16" s="42" t="str">
        <f>IF(Tabla14[[#This Row],[Entrega task 3]]="P","Pendiente",Tabla14[[#This Row],[Entrega task 3]]-$C$35)</f>
        <v>Pendiente</v>
      </c>
      <c r="AE16" s="42" t="str">
        <f>IF(Tabla14[[#This Row],[Entrega task 4]]="P","Pendiente",Tabla14[[#This Row],[Entrega task 4]]-$C$36)</f>
        <v>Pendiente</v>
      </c>
      <c r="AF16" s="42" t="str">
        <f>IF(Tabla14[[#This Row],[Entrega task 5 ]]="P","Pendiente",Tabla14[[#This Row],[Entrega task 5 ]]-$C$37)</f>
        <v>Pendiente</v>
      </c>
      <c r="AG16" s="42" t="str">
        <f>IF(Tabla14[[#This Row],[Entrega task 6 ]]="P","Pendiente",Tabla14[[#This Row],[Entrega task 6 ]]-$C$38)</f>
        <v>Pendiente</v>
      </c>
      <c r="AH16" s="42" t="str">
        <f>IF(Tabla14[[#This Row],[Entrega task 7 ]]="P","Pendiente",Tabla14[[#This Row],[Entrega task 7 ]]-$C$39)</f>
        <v>Pendiente</v>
      </c>
      <c r="AI16" s="42" t="str">
        <f>IF(Tabla14[[#This Row],[Entrega task 8]]="P","Pendiente",Tabla14[[#This Row],[Entrega task 8]]-$C$40)</f>
        <v>Pendiente</v>
      </c>
      <c r="AJ16" s="43" t="str">
        <f>IF(Tabla14[[#This Row],[Entrega task 9]]="P","Pendiente",Tabla14[[#This Row],[Entrega task 9]]-$C$41)</f>
        <v>Pendiente</v>
      </c>
      <c r="AK16" s="43" t="str">
        <f>IF(Tabla14[[#This Row],[Entrega task 10]]="P","Pendiente",Tabla14[[#This Row],[Entrega task 10]]-$C$42)</f>
        <v>Pendiente</v>
      </c>
      <c r="AL16" s="42" t="str">
        <f>IF(Tabla14[[#This Row],[Entrega task 11]]="P","Pendiente",Tabla14[[#This Row],[Entrega task 11]]-$C$43)</f>
        <v>Pendiente</v>
      </c>
      <c r="AM16" s="42" t="str">
        <f>IF(Tabla14[[#This Row],[Entrega task 12]]="P","Pendiente",Tabla14[[#This Row],[Entrega task 12]]-$C$44)</f>
        <v>Pendiente</v>
      </c>
      <c r="AN16" s="42" t="str">
        <f>IF(Tabla14[[#This Row],[Entrega task 13]]="P","Pendiente",Tabla14[[#This Row],[Entrega task 13]]-$C$45)</f>
        <v>Pendiente</v>
      </c>
      <c r="AO16" s="42" t="str">
        <f>IF(Tabla14[[#This Row],[Entrega task 14]]="P","Pendiente",Tabla14[[#This Row],[Entrega task 14]]-$C$46)</f>
        <v>Pendiente</v>
      </c>
      <c r="AP16" s="42" t="str">
        <f>IF(Tabla14[[#This Row],[Entrega task 15]]="P","Pendiente",Tabla14[[#This Row],[Entrega task 15]]-$C$47)</f>
        <v>Pendiente</v>
      </c>
      <c r="AQ16" s="42" t="str">
        <f>IF(Tabla14[[#This Row],[Entrega task 16]]="P","Pendiente",Tabla14[[#This Row],[Entrega task 16]]-$C$48)</f>
        <v>Pendiente</v>
      </c>
      <c r="AR16" s="42" t="str">
        <f>IF(Tabla14[[#This Row],[Entrega task 17]]="P","Pendiente",Tabla14[[#This Row],[Entrega task 17]]-$C$49)</f>
        <v>Pendiente</v>
      </c>
      <c r="AS16" s="42" t="str">
        <f>IF(Tabla14[[#This Row],[Entrega task 18]]="P","Pendiente",Tabla14[[#This Row],[Entrega task 18]]-$C$50)</f>
        <v>Pendiente</v>
      </c>
      <c r="AT16" s="42" t="str">
        <f>IF(Tabla14[[#This Row],[Entrega task 19]]="P","Pendiente",Tabla14[[#This Row],[Entrega task 19]]-$C$51)</f>
        <v>Pendiente</v>
      </c>
      <c r="AU16" s="42" t="str">
        <f>IF(Tabla14[[#This Row],[Entrega task 20]]="P","Pendiente",Tabla14[[#This Row],[Entrega task 20]]-$C$52)</f>
        <v>Pendiente</v>
      </c>
      <c r="AV16" s="42" t="str">
        <f>IF(Tabla14[[#This Row],[Entrega task 21]]="P","Pendiente",Tabla14[[#This Row],[Entrega task 21]]-$C$53)</f>
        <v>Pendiente</v>
      </c>
      <c r="AW16" s="42" t="str">
        <f>IF(Tabla14[[#This Row],[Entrega task 22]]="P","Pendiente",Tabla14[[#This Row],[Entrega task 22]]-$C$54)</f>
        <v>Pendiente</v>
      </c>
      <c r="AX16" s="42" t="str">
        <f>IF(Tabla14[[#This Row],[Entrega task 23]]="P","Pendiente",Tabla14[[#This Row],[Entrega task 23]]-$C$55)</f>
        <v>Pendiente</v>
      </c>
      <c r="AY16" s="42" t="str">
        <f>IF(Tabla14[[#This Row],[Entrega task 24]]="P","Pendiente",Tabla14[[#This Row],[Entrega task 24]]-$C$56)</f>
        <v>Pendiente</v>
      </c>
      <c r="AZ16" s="42" t="str">
        <f>IF(Tabla14[[#This Row],[Entrega task 25]]="P","Pendiente",Tabla14[[#This Row],[Entrega task 25]]-$C$57)</f>
        <v>Pendiente</v>
      </c>
    </row>
    <row r="17" spans="1:53" x14ac:dyDescent="0.25">
      <c r="A17" s="45"/>
      <c r="B17" s="46"/>
      <c r="C17" s="20" t="s">
        <v>9</v>
      </c>
      <c r="D17" s="20" t="s">
        <v>9</v>
      </c>
      <c r="E17" s="20" t="s">
        <v>9</v>
      </c>
      <c r="F17" s="20" t="s">
        <v>9</v>
      </c>
      <c r="G17" s="20" t="s">
        <v>9</v>
      </c>
      <c r="H17" s="20" t="s">
        <v>9</v>
      </c>
      <c r="I17" s="20" t="s">
        <v>9</v>
      </c>
      <c r="J17" s="20" t="s">
        <v>9</v>
      </c>
      <c r="K17" s="20" t="s">
        <v>9</v>
      </c>
      <c r="L17" s="20" t="s">
        <v>9</v>
      </c>
      <c r="M17" s="20" t="s">
        <v>9</v>
      </c>
      <c r="N17" s="20" t="s">
        <v>9</v>
      </c>
      <c r="O17" s="20" t="s">
        <v>9</v>
      </c>
      <c r="P17" s="20" t="s">
        <v>9</v>
      </c>
      <c r="Q17" s="20" t="s">
        <v>9</v>
      </c>
      <c r="R17" s="20" t="s">
        <v>9</v>
      </c>
      <c r="S17" s="20" t="s">
        <v>9</v>
      </c>
      <c r="T17" s="20" t="s">
        <v>9</v>
      </c>
      <c r="U17" s="20" t="s">
        <v>9</v>
      </c>
      <c r="V17" s="20" t="s">
        <v>9</v>
      </c>
      <c r="W17" s="20" t="s">
        <v>9</v>
      </c>
      <c r="X17" s="20" t="s">
        <v>9</v>
      </c>
      <c r="Y17" s="20" t="s">
        <v>9</v>
      </c>
      <c r="Z17" s="20" t="s">
        <v>9</v>
      </c>
      <c r="AA17" s="20" t="s">
        <v>9</v>
      </c>
      <c r="AB17" s="40" t="str">
        <f>IF(Tabla14[[#This Row],[Entrega  task 1 ]]="P","Pendiente",Tabla14[[#This Row],[Entrega  task 1 ]]-$C$33)</f>
        <v>Pendiente</v>
      </c>
      <c r="AC17" s="41" t="str">
        <f>IF(Tabla14[[#This Row],[Entrega task2]]="P","Pendiente",Tabla14[[#This Row],[Entrega task2]]-$C$34)</f>
        <v>Pendiente</v>
      </c>
      <c r="AD17" s="43" t="str">
        <f>IF(Tabla14[[#This Row],[Entrega task 3]]="P","Pendiente",Tabla14[[#This Row],[Entrega task 3]]-$C$35)</f>
        <v>Pendiente</v>
      </c>
      <c r="AE17" s="43" t="str">
        <f>IF(Tabla14[[#This Row],[Entrega task 4]]="P","Pendiente",Tabla14[[#This Row],[Entrega task 4]]-$C$36)</f>
        <v>Pendiente</v>
      </c>
      <c r="AF17" s="43" t="str">
        <f>IF(Tabla14[[#This Row],[Entrega task 5 ]]="P","Pendiente",Tabla14[[#This Row],[Entrega task 5 ]]-$C$37)</f>
        <v>Pendiente</v>
      </c>
      <c r="AG17" s="43" t="str">
        <f>IF(Tabla14[[#This Row],[Entrega task 6 ]]="P","Pendiente",Tabla14[[#This Row],[Entrega task 6 ]]-$C$38)</f>
        <v>Pendiente</v>
      </c>
      <c r="AH17" s="43" t="str">
        <f>IF(Tabla14[[#This Row],[Entrega task 7 ]]="P","Pendiente",Tabla14[[#This Row],[Entrega task 7 ]]-$C$39)</f>
        <v>Pendiente</v>
      </c>
      <c r="AI17" s="43" t="str">
        <f>IF(Tabla14[[#This Row],[Entrega task 8]]="P","Pendiente",Tabla14[[#This Row],[Entrega task 8]]-$C$40)</f>
        <v>Pendiente</v>
      </c>
      <c r="AJ17" s="43" t="str">
        <f>IF(Tabla14[[#This Row],[Entrega task 9]]="P","Pendiente",Tabla14[[#This Row],[Entrega task 9]]-$C$41)</f>
        <v>Pendiente</v>
      </c>
      <c r="AK17" s="43" t="str">
        <f>IF(Tabla14[[#This Row],[Entrega task 10]]="P","Pendiente",Tabla14[[#This Row],[Entrega task 10]]-$C$42)</f>
        <v>Pendiente</v>
      </c>
      <c r="AL17" s="42" t="str">
        <f>IF(Tabla14[[#This Row],[Entrega task 11]]="P","Pendiente",Tabla14[[#This Row],[Entrega task 11]]-$C$43)</f>
        <v>Pendiente</v>
      </c>
      <c r="AM17" s="42" t="str">
        <f>IF(Tabla14[[#This Row],[Entrega task 12]]="P","Pendiente",Tabla14[[#This Row],[Entrega task 12]]-$C$44)</f>
        <v>Pendiente</v>
      </c>
      <c r="AN17" s="42" t="str">
        <f>IF(Tabla14[[#This Row],[Entrega task 13]]="P","Pendiente",Tabla14[[#This Row],[Entrega task 13]]-$C$45)</f>
        <v>Pendiente</v>
      </c>
      <c r="AO17" s="42" t="str">
        <f>IF(Tabla14[[#This Row],[Entrega task 14]]="P","Pendiente",Tabla14[[#This Row],[Entrega task 14]]-$C$46)</f>
        <v>Pendiente</v>
      </c>
      <c r="AP17" s="42" t="str">
        <f>IF(Tabla14[[#This Row],[Entrega task 15]]="P","Pendiente",Tabla14[[#This Row],[Entrega task 15]]-$C$47)</f>
        <v>Pendiente</v>
      </c>
      <c r="AQ17" s="42" t="str">
        <f>IF(Tabla14[[#This Row],[Entrega task 16]]="P","Pendiente",Tabla14[[#This Row],[Entrega task 16]]-$C$48)</f>
        <v>Pendiente</v>
      </c>
      <c r="AR17" s="42" t="str">
        <f>IF(Tabla14[[#This Row],[Entrega task 17]]="P","Pendiente",Tabla14[[#This Row],[Entrega task 17]]-$C$49)</f>
        <v>Pendiente</v>
      </c>
      <c r="AS17" s="42" t="str">
        <f>IF(Tabla14[[#This Row],[Entrega task 18]]="P","Pendiente",Tabla14[[#This Row],[Entrega task 18]]-$C$50)</f>
        <v>Pendiente</v>
      </c>
      <c r="AT17" s="42" t="str">
        <f>IF(Tabla14[[#This Row],[Entrega task 19]]="P","Pendiente",Tabla14[[#This Row],[Entrega task 19]]-$C$51)</f>
        <v>Pendiente</v>
      </c>
      <c r="AU17" s="42" t="str">
        <f>IF(Tabla14[[#This Row],[Entrega task 20]]="P","Pendiente",Tabla14[[#This Row],[Entrega task 20]]-$C$52)</f>
        <v>Pendiente</v>
      </c>
      <c r="AV17" s="42" t="str">
        <f>IF(Tabla14[[#This Row],[Entrega task 21]]="P","Pendiente",Tabla14[[#This Row],[Entrega task 21]]-$C$53)</f>
        <v>Pendiente</v>
      </c>
      <c r="AW17" s="42" t="str">
        <f>IF(Tabla14[[#This Row],[Entrega task 22]]="P","Pendiente",Tabla14[[#This Row],[Entrega task 22]]-$C$54)</f>
        <v>Pendiente</v>
      </c>
      <c r="AX17" s="42" t="str">
        <f>IF(Tabla14[[#This Row],[Entrega task 23]]="P","Pendiente",Tabla14[[#This Row],[Entrega task 23]]-$C$55)</f>
        <v>Pendiente</v>
      </c>
      <c r="AY17" s="42" t="str">
        <f>IF(Tabla14[[#This Row],[Entrega task 24]]="P","Pendiente",Tabla14[[#This Row],[Entrega task 24]]-$C$56)</f>
        <v>Pendiente</v>
      </c>
      <c r="AZ17" s="42" t="str">
        <f>IF(Tabla14[[#This Row],[Entrega task 25]]="P","Pendiente",Tabla14[[#This Row],[Entrega task 25]]-$C$57)</f>
        <v>Pendiente</v>
      </c>
    </row>
    <row r="18" spans="1:53" x14ac:dyDescent="0.25">
      <c r="A18" s="45"/>
      <c r="B18" s="46"/>
      <c r="C18" s="20" t="s">
        <v>9</v>
      </c>
      <c r="D18" s="20" t="s">
        <v>9</v>
      </c>
      <c r="E18" s="20" t="s">
        <v>9</v>
      </c>
      <c r="F18" s="20" t="s">
        <v>9</v>
      </c>
      <c r="G18" s="20" t="s">
        <v>9</v>
      </c>
      <c r="H18" s="20" t="s">
        <v>9</v>
      </c>
      <c r="I18" s="20" t="s">
        <v>9</v>
      </c>
      <c r="J18" s="20" t="s">
        <v>9</v>
      </c>
      <c r="K18" s="20" t="s">
        <v>9</v>
      </c>
      <c r="L18" s="20" t="s">
        <v>9</v>
      </c>
      <c r="M18" s="20" t="s">
        <v>9</v>
      </c>
      <c r="N18" s="20" t="s">
        <v>9</v>
      </c>
      <c r="O18" s="20" t="s">
        <v>9</v>
      </c>
      <c r="P18" s="20" t="s">
        <v>9</v>
      </c>
      <c r="Q18" s="20" t="s">
        <v>9</v>
      </c>
      <c r="R18" s="20" t="s">
        <v>9</v>
      </c>
      <c r="S18" s="20" t="s">
        <v>9</v>
      </c>
      <c r="T18" s="20" t="s">
        <v>9</v>
      </c>
      <c r="U18" s="20" t="s">
        <v>9</v>
      </c>
      <c r="V18" s="20" t="s">
        <v>9</v>
      </c>
      <c r="W18" s="20" t="s">
        <v>9</v>
      </c>
      <c r="X18" s="20" t="s">
        <v>9</v>
      </c>
      <c r="Y18" s="20" t="s">
        <v>9</v>
      </c>
      <c r="Z18" s="20" t="s">
        <v>9</v>
      </c>
      <c r="AA18" s="20" t="s">
        <v>9</v>
      </c>
      <c r="AB18" s="40" t="str">
        <f>IF(Tabla14[[#This Row],[Entrega  task 1 ]]="P","Pendiente",Tabla14[[#This Row],[Entrega  task 1 ]]-$C$33)</f>
        <v>Pendiente</v>
      </c>
      <c r="AC18" s="41" t="str">
        <f>IF(Tabla14[[#This Row],[Entrega task2]]="P","Pendiente",Tabla14[[#This Row],[Entrega task2]]-$C$34)</f>
        <v>Pendiente</v>
      </c>
      <c r="AD18" s="42" t="str">
        <f>IF(Tabla14[[#This Row],[Entrega task 3]]="P","Pendiente",Tabla14[[#This Row],[Entrega task 3]]-$C$35)</f>
        <v>Pendiente</v>
      </c>
      <c r="AE18" s="42" t="str">
        <f>IF(Tabla14[[#This Row],[Entrega task 4]]="P","Pendiente",Tabla14[[#This Row],[Entrega task 4]]-$C$36)</f>
        <v>Pendiente</v>
      </c>
      <c r="AF18" s="42" t="str">
        <f>IF(Tabla14[[#This Row],[Entrega task 5 ]]="P","Pendiente",Tabla14[[#This Row],[Entrega task 5 ]]-$C$37)</f>
        <v>Pendiente</v>
      </c>
      <c r="AG18" s="42" t="str">
        <f>IF(Tabla14[[#This Row],[Entrega task 6 ]]="P","Pendiente",Tabla14[[#This Row],[Entrega task 6 ]]-$C$38)</f>
        <v>Pendiente</v>
      </c>
      <c r="AH18" s="42" t="str">
        <f>IF(Tabla14[[#This Row],[Entrega task 7 ]]="P","Pendiente",Tabla14[[#This Row],[Entrega task 7 ]]-$C$39)</f>
        <v>Pendiente</v>
      </c>
      <c r="AI18" s="42" t="str">
        <f>IF(Tabla14[[#This Row],[Entrega task 8]]="P","Pendiente",Tabla14[[#This Row],[Entrega task 8]]-$C$40)</f>
        <v>Pendiente</v>
      </c>
      <c r="AJ18" s="43" t="str">
        <f>IF(Tabla14[[#This Row],[Entrega task 9]]="P","Pendiente",Tabla14[[#This Row],[Entrega task 9]]-$C$41)</f>
        <v>Pendiente</v>
      </c>
      <c r="AK18" s="43" t="str">
        <f>IF(Tabla14[[#This Row],[Entrega task 10]]="P","Pendiente",Tabla14[[#This Row],[Entrega task 10]]-$C$42)</f>
        <v>Pendiente</v>
      </c>
      <c r="AL18" s="42" t="str">
        <f>IF(Tabla14[[#This Row],[Entrega task 11]]="P","Pendiente",Tabla14[[#This Row],[Entrega task 11]]-$C$43)</f>
        <v>Pendiente</v>
      </c>
      <c r="AM18" s="42" t="str">
        <f>IF(Tabla14[[#This Row],[Entrega task 12]]="P","Pendiente",Tabla14[[#This Row],[Entrega task 12]]-$C$44)</f>
        <v>Pendiente</v>
      </c>
      <c r="AN18" s="42" t="str">
        <f>IF(Tabla14[[#This Row],[Entrega task 13]]="P","Pendiente",Tabla14[[#This Row],[Entrega task 13]]-$C$45)</f>
        <v>Pendiente</v>
      </c>
      <c r="AO18" s="42" t="str">
        <f>IF(Tabla14[[#This Row],[Entrega task 14]]="P","Pendiente",Tabla14[[#This Row],[Entrega task 14]]-$C$46)</f>
        <v>Pendiente</v>
      </c>
      <c r="AP18" s="42" t="str">
        <f>IF(Tabla14[[#This Row],[Entrega task 15]]="P","Pendiente",Tabla14[[#This Row],[Entrega task 15]]-$C$47)</f>
        <v>Pendiente</v>
      </c>
      <c r="AQ18" s="42" t="str">
        <f>IF(Tabla14[[#This Row],[Entrega task 16]]="P","Pendiente",Tabla14[[#This Row],[Entrega task 16]]-$C$48)</f>
        <v>Pendiente</v>
      </c>
      <c r="AR18" s="42" t="str">
        <f>IF(Tabla14[[#This Row],[Entrega task 17]]="P","Pendiente",Tabla14[[#This Row],[Entrega task 17]]-$C$49)</f>
        <v>Pendiente</v>
      </c>
      <c r="AS18" s="42" t="str">
        <f>IF(Tabla14[[#This Row],[Entrega task 18]]="P","Pendiente",Tabla14[[#This Row],[Entrega task 18]]-$C$50)</f>
        <v>Pendiente</v>
      </c>
      <c r="AT18" s="42" t="str">
        <f>IF(Tabla14[[#This Row],[Entrega task 19]]="P","Pendiente",Tabla14[[#This Row],[Entrega task 19]]-$C$51)</f>
        <v>Pendiente</v>
      </c>
      <c r="AU18" s="42" t="str">
        <f>IF(Tabla14[[#This Row],[Entrega task 20]]="P","Pendiente",Tabla14[[#This Row],[Entrega task 20]]-$C$52)</f>
        <v>Pendiente</v>
      </c>
      <c r="AV18" s="42" t="str">
        <f>IF(Tabla14[[#This Row],[Entrega task 21]]="P","Pendiente",Tabla14[[#This Row],[Entrega task 21]]-$C$53)</f>
        <v>Pendiente</v>
      </c>
      <c r="AW18" s="42" t="str">
        <f>IF(Tabla14[[#This Row],[Entrega task 22]]="P","Pendiente",Tabla14[[#This Row],[Entrega task 22]]-$C$54)</f>
        <v>Pendiente</v>
      </c>
      <c r="AX18" s="42" t="str">
        <f>IF(Tabla14[[#This Row],[Entrega task 23]]="P","Pendiente",Tabla14[[#This Row],[Entrega task 23]]-$C$55)</f>
        <v>Pendiente</v>
      </c>
      <c r="AY18" s="42" t="str">
        <f>IF(Tabla14[[#This Row],[Entrega task 24]]="P","Pendiente",Tabla14[[#This Row],[Entrega task 24]]-$C$56)</f>
        <v>Pendiente</v>
      </c>
      <c r="AZ18" s="42" t="str">
        <f>IF(Tabla14[[#This Row],[Entrega task 25]]="P","Pendiente",Tabla14[[#This Row],[Entrega task 25]]-$C$57)</f>
        <v>Pendiente</v>
      </c>
    </row>
    <row r="19" spans="1:53" x14ac:dyDescent="0.25">
      <c r="A19" s="45"/>
      <c r="B19" s="46"/>
      <c r="C19" s="20" t="s">
        <v>9</v>
      </c>
      <c r="D19" s="20" t="s">
        <v>9</v>
      </c>
      <c r="E19" s="20" t="s">
        <v>9</v>
      </c>
      <c r="F19" s="20" t="s">
        <v>9</v>
      </c>
      <c r="G19" s="20" t="s">
        <v>9</v>
      </c>
      <c r="H19" s="20" t="s">
        <v>9</v>
      </c>
      <c r="I19" s="20" t="s">
        <v>9</v>
      </c>
      <c r="J19" s="20" t="s">
        <v>9</v>
      </c>
      <c r="K19" s="20" t="s">
        <v>9</v>
      </c>
      <c r="L19" s="20" t="s">
        <v>9</v>
      </c>
      <c r="M19" s="20" t="s">
        <v>9</v>
      </c>
      <c r="N19" s="20" t="s">
        <v>9</v>
      </c>
      <c r="O19" s="20" t="s">
        <v>9</v>
      </c>
      <c r="P19" s="20" t="s">
        <v>9</v>
      </c>
      <c r="Q19" s="20" t="s">
        <v>9</v>
      </c>
      <c r="R19" s="20" t="s">
        <v>9</v>
      </c>
      <c r="S19" s="20" t="s">
        <v>9</v>
      </c>
      <c r="T19" s="20" t="s">
        <v>9</v>
      </c>
      <c r="U19" s="20" t="s">
        <v>9</v>
      </c>
      <c r="V19" s="20" t="s">
        <v>9</v>
      </c>
      <c r="W19" s="20" t="s">
        <v>9</v>
      </c>
      <c r="X19" s="20" t="s">
        <v>9</v>
      </c>
      <c r="Y19" s="20" t="s">
        <v>9</v>
      </c>
      <c r="Z19" s="20" t="s">
        <v>9</v>
      </c>
      <c r="AA19" s="20" t="s">
        <v>9</v>
      </c>
      <c r="AB19" s="40" t="str">
        <f>IF(Tabla14[[#This Row],[Entrega  task 1 ]]="P","Pendiente",Tabla14[[#This Row],[Entrega  task 1 ]]-$C$33)</f>
        <v>Pendiente</v>
      </c>
      <c r="AC19" s="41" t="str">
        <f>IF(Tabla14[[#This Row],[Entrega task2]]="P","Pendiente",Tabla14[[#This Row],[Entrega task2]]-$C$34)</f>
        <v>Pendiente</v>
      </c>
      <c r="AD19" s="42" t="str">
        <f>IF(Tabla14[[#This Row],[Entrega task 3]]="P","Pendiente",Tabla14[[#This Row],[Entrega task 3]]-$C$35)</f>
        <v>Pendiente</v>
      </c>
      <c r="AE19" s="42" t="str">
        <f>IF(Tabla14[[#This Row],[Entrega task 4]]="P","Pendiente",Tabla14[[#This Row],[Entrega task 4]]-$C$36)</f>
        <v>Pendiente</v>
      </c>
      <c r="AF19" s="42" t="str">
        <f>IF(Tabla14[[#This Row],[Entrega task 5 ]]="P","Pendiente",Tabla14[[#This Row],[Entrega task 5 ]]-$C$37)</f>
        <v>Pendiente</v>
      </c>
      <c r="AG19" s="42" t="str">
        <f>IF(Tabla14[[#This Row],[Entrega task 6 ]]="P","Pendiente",Tabla14[[#This Row],[Entrega task 6 ]]-$C$38)</f>
        <v>Pendiente</v>
      </c>
      <c r="AH19" s="42" t="str">
        <f>IF(Tabla14[[#This Row],[Entrega task 7 ]]="P","Pendiente",Tabla14[[#This Row],[Entrega task 7 ]]-$C$39)</f>
        <v>Pendiente</v>
      </c>
      <c r="AI19" s="42" t="str">
        <f>IF(Tabla14[[#This Row],[Entrega task 8]]="P","Pendiente",Tabla14[[#This Row],[Entrega task 8]]-$C$40)</f>
        <v>Pendiente</v>
      </c>
      <c r="AJ19" s="43" t="str">
        <f>IF(Tabla14[[#This Row],[Entrega task 9]]="P","Pendiente",Tabla14[[#This Row],[Entrega task 9]]-$C$41)</f>
        <v>Pendiente</v>
      </c>
      <c r="AK19" s="43" t="str">
        <f>IF(Tabla14[[#This Row],[Entrega task 10]]="P","Pendiente",Tabla14[[#This Row],[Entrega task 10]]-$C$42)</f>
        <v>Pendiente</v>
      </c>
      <c r="AL19" s="42" t="str">
        <f>IF(Tabla14[[#This Row],[Entrega task 11]]="P","Pendiente",Tabla14[[#This Row],[Entrega task 11]]-$C$43)</f>
        <v>Pendiente</v>
      </c>
      <c r="AM19" s="42" t="str">
        <f>IF(Tabla14[[#This Row],[Entrega task 12]]="P","Pendiente",Tabla14[[#This Row],[Entrega task 12]]-$C$44)</f>
        <v>Pendiente</v>
      </c>
      <c r="AN19" s="42" t="str">
        <f>IF(Tabla14[[#This Row],[Entrega task 13]]="P","Pendiente",Tabla14[[#This Row],[Entrega task 13]]-$C$45)</f>
        <v>Pendiente</v>
      </c>
      <c r="AO19" s="42" t="str">
        <f>IF(Tabla14[[#This Row],[Entrega task 14]]="P","Pendiente",Tabla14[[#This Row],[Entrega task 14]]-$C$46)</f>
        <v>Pendiente</v>
      </c>
      <c r="AP19" s="42" t="str">
        <f>IF(Tabla14[[#This Row],[Entrega task 15]]="P","Pendiente",Tabla14[[#This Row],[Entrega task 15]]-$C$47)</f>
        <v>Pendiente</v>
      </c>
      <c r="AQ19" s="42" t="str">
        <f>IF(Tabla14[[#This Row],[Entrega task 16]]="P","Pendiente",Tabla14[[#This Row],[Entrega task 16]]-$C$48)</f>
        <v>Pendiente</v>
      </c>
      <c r="AR19" s="42" t="str">
        <f>IF(Tabla14[[#This Row],[Entrega task 17]]="P","Pendiente",Tabla14[[#This Row],[Entrega task 17]]-$C$49)</f>
        <v>Pendiente</v>
      </c>
      <c r="AS19" s="42" t="str">
        <f>IF(Tabla14[[#This Row],[Entrega task 18]]="P","Pendiente",Tabla14[[#This Row],[Entrega task 18]]-$C$50)</f>
        <v>Pendiente</v>
      </c>
      <c r="AT19" s="42" t="str">
        <f>IF(Tabla14[[#This Row],[Entrega task 19]]="P","Pendiente",Tabla14[[#This Row],[Entrega task 19]]-$C$51)</f>
        <v>Pendiente</v>
      </c>
      <c r="AU19" s="42" t="str">
        <f>IF(Tabla14[[#This Row],[Entrega task 20]]="P","Pendiente",Tabla14[[#This Row],[Entrega task 20]]-$C$52)</f>
        <v>Pendiente</v>
      </c>
      <c r="AV19" s="42" t="str">
        <f>IF(Tabla14[[#This Row],[Entrega task 21]]="P","Pendiente",Tabla14[[#This Row],[Entrega task 21]]-$C$53)</f>
        <v>Pendiente</v>
      </c>
      <c r="AW19" s="42" t="str">
        <f>IF(Tabla14[[#This Row],[Entrega task 22]]="P","Pendiente",Tabla14[[#This Row],[Entrega task 22]]-$C$54)</f>
        <v>Pendiente</v>
      </c>
      <c r="AX19" s="42" t="str">
        <f>IF(Tabla14[[#This Row],[Entrega task 23]]="P","Pendiente",Tabla14[[#This Row],[Entrega task 23]]-$C$55)</f>
        <v>Pendiente</v>
      </c>
      <c r="AY19" s="42" t="str">
        <f>IF(Tabla14[[#This Row],[Entrega task 24]]="P","Pendiente",Tabla14[[#This Row],[Entrega task 24]]-$C$56)</f>
        <v>Pendiente</v>
      </c>
      <c r="AZ19" s="42" t="str">
        <f>IF(Tabla14[[#This Row],[Entrega task 25]]="P","Pendiente",Tabla14[[#This Row],[Entrega task 25]]-$C$57)</f>
        <v>Pendiente</v>
      </c>
    </row>
    <row r="20" spans="1:53" x14ac:dyDescent="0.25">
      <c r="A20" s="45"/>
      <c r="B20" s="46"/>
      <c r="C20" s="20" t="s">
        <v>9</v>
      </c>
      <c r="D20" s="20" t="s">
        <v>9</v>
      </c>
      <c r="E20" s="20" t="s">
        <v>9</v>
      </c>
      <c r="F20" s="20" t="s">
        <v>9</v>
      </c>
      <c r="G20" s="20" t="s">
        <v>9</v>
      </c>
      <c r="H20" s="20" t="s">
        <v>9</v>
      </c>
      <c r="I20" s="20" t="s">
        <v>9</v>
      </c>
      <c r="J20" s="20" t="s">
        <v>9</v>
      </c>
      <c r="K20" s="20" t="s">
        <v>9</v>
      </c>
      <c r="L20" s="20" t="s">
        <v>9</v>
      </c>
      <c r="M20" s="20" t="s">
        <v>9</v>
      </c>
      <c r="N20" s="20" t="s">
        <v>9</v>
      </c>
      <c r="O20" s="20" t="s">
        <v>9</v>
      </c>
      <c r="P20" s="20" t="s">
        <v>9</v>
      </c>
      <c r="Q20" s="20" t="s">
        <v>9</v>
      </c>
      <c r="R20" s="20" t="s">
        <v>9</v>
      </c>
      <c r="S20" s="20" t="s">
        <v>9</v>
      </c>
      <c r="T20" s="20" t="s">
        <v>9</v>
      </c>
      <c r="U20" s="20" t="s">
        <v>9</v>
      </c>
      <c r="V20" s="20" t="s">
        <v>9</v>
      </c>
      <c r="W20" s="20" t="s">
        <v>9</v>
      </c>
      <c r="X20" s="20" t="s">
        <v>9</v>
      </c>
      <c r="Y20" s="20" t="s">
        <v>9</v>
      </c>
      <c r="Z20" s="20" t="s">
        <v>9</v>
      </c>
      <c r="AA20" s="20" t="s">
        <v>9</v>
      </c>
      <c r="AB20" s="40" t="str">
        <f>IF(Tabla14[[#This Row],[Entrega  task 1 ]]="P","Pendiente",Tabla14[[#This Row],[Entrega  task 1 ]]-$C$33)</f>
        <v>Pendiente</v>
      </c>
      <c r="AC20" s="41" t="str">
        <f>IF(Tabla14[[#This Row],[Entrega task2]]="P","Pendiente",Tabla14[[#This Row],[Entrega task2]]-$C$34)</f>
        <v>Pendiente</v>
      </c>
      <c r="AD20" s="43" t="str">
        <f>IF(Tabla14[[#This Row],[Entrega task 3]]="P","Pendiente",Tabla14[[#This Row],[Entrega task 3]]-$C$35)</f>
        <v>Pendiente</v>
      </c>
      <c r="AE20" s="43" t="str">
        <f>IF(Tabla14[[#This Row],[Entrega task 4]]="P","Pendiente",Tabla14[[#This Row],[Entrega task 4]]-$C$36)</f>
        <v>Pendiente</v>
      </c>
      <c r="AF20" s="43" t="str">
        <f>IF(Tabla14[[#This Row],[Entrega task 5 ]]="P","Pendiente",Tabla14[[#This Row],[Entrega task 5 ]]-$C$37)</f>
        <v>Pendiente</v>
      </c>
      <c r="AG20" s="43" t="str">
        <f>IF(Tabla14[[#This Row],[Entrega task 6 ]]="P","Pendiente",Tabla14[[#This Row],[Entrega task 6 ]]-$C$38)</f>
        <v>Pendiente</v>
      </c>
      <c r="AH20" s="43" t="str">
        <f>IF(Tabla14[[#This Row],[Entrega task 7 ]]="P","Pendiente",Tabla14[[#This Row],[Entrega task 7 ]]-$C$39)</f>
        <v>Pendiente</v>
      </c>
      <c r="AI20" s="43" t="str">
        <f>IF(Tabla14[[#This Row],[Entrega task 8]]="P","Pendiente",Tabla14[[#This Row],[Entrega task 8]]-$C$40)</f>
        <v>Pendiente</v>
      </c>
      <c r="AJ20" s="43" t="str">
        <f>IF(Tabla14[[#This Row],[Entrega task 9]]="P","Pendiente",Tabla14[[#This Row],[Entrega task 9]]-$C$41)</f>
        <v>Pendiente</v>
      </c>
      <c r="AK20" s="43" t="str">
        <f>IF(Tabla14[[#This Row],[Entrega task 10]]="P","Pendiente",Tabla14[[#This Row],[Entrega task 10]]-$C$42)</f>
        <v>Pendiente</v>
      </c>
      <c r="AL20" s="42" t="str">
        <f>IF(Tabla14[[#This Row],[Entrega task 11]]="P","Pendiente",Tabla14[[#This Row],[Entrega task 11]]-$C$43)</f>
        <v>Pendiente</v>
      </c>
      <c r="AM20" s="42" t="str">
        <f>IF(Tabla14[[#This Row],[Entrega task 12]]="P","Pendiente",Tabla14[[#This Row],[Entrega task 12]]-$C$44)</f>
        <v>Pendiente</v>
      </c>
      <c r="AN20" s="42" t="str">
        <f>IF(Tabla14[[#This Row],[Entrega task 13]]="P","Pendiente",Tabla14[[#This Row],[Entrega task 13]]-$C$45)</f>
        <v>Pendiente</v>
      </c>
      <c r="AO20" s="42" t="str">
        <f>IF(Tabla14[[#This Row],[Entrega task 14]]="P","Pendiente",Tabla14[[#This Row],[Entrega task 14]]-$C$46)</f>
        <v>Pendiente</v>
      </c>
      <c r="AP20" s="42" t="str">
        <f>IF(Tabla14[[#This Row],[Entrega task 15]]="P","Pendiente",Tabla14[[#This Row],[Entrega task 15]]-$C$47)</f>
        <v>Pendiente</v>
      </c>
      <c r="AQ20" s="42" t="str">
        <f>IF(Tabla14[[#This Row],[Entrega task 16]]="P","Pendiente",Tabla14[[#This Row],[Entrega task 16]]-$C$48)</f>
        <v>Pendiente</v>
      </c>
      <c r="AR20" s="42" t="str">
        <f>IF(Tabla14[[#This Row],[Entrega task 17]]="P","Pendiente",Tabla14[[#This Row],[Entrega task 17]]-$C$49)</f>
        <v>Pendiente</v>
      </c>
      <c r="AS20" s="42" t="str">
        <f>IF(Tabla14[[#This Row],[Entrega task 18]]="P","Pendiente",Tabla14[[#This Row],[Entrega task 18]]-$C$50)</f>
        <v>Pendiente</v>
      </c>
      <c r="AT20" s="42" t="str">
        <f>IF(Tabla14[[#This Row],[Entrega task 19]]="P","Pendiente",Tabla14[[#This Row],[Entrega task 19]]-$C$51)</f>
        <v>Pendiente</v>
      </c>
      <c r="AU20" s="42" t="str">
        <f>IF(Tabla14[[#This Row],[Entrega task 20]]="P","Pendiente",Tabla14[[#This Row],[Entrega task 20]]-$C$52)</f>
        <v>Pendiente</v>
      </c>
      <c r="AV20" s="42" t="str">
        <f>IF(Tabla14[[#This Row],[Entrega task 21]]="P","Pendiente",Tabla14[[#This Row],[Entrega task 21]]-$C$53)</f>
        <v>Pendiente</v>
      </c>
      <c r="AW20" s="42" t="str">
        <f>IF(Tabla14[[#This Row],[Entrega task 22]]="P","Pendiente",Tabla14[[#This Row],[Entrega task 22]]-$C$54)</f>
        <v>Pendiente</v>
      </c>
      <c r="AX20" s="42" t="str">
        <f>IF(Tabla14[[#This Row],[Entrega task 23]]="P","Pendiente",Tabla14[[#This Row],[Entrega task 23]]-$C$55)</f>
        <v>Pendiente</v>
      </c>
      <c r="AY20" s="42" t="str">
        <f>IF(Tabla14[[#This Row],[Entrega task 24]]="P","Pendiente",Tabla14[[#This Row],[Entrega task 24]]-$C$56)</f>
        <v>Pendiente</v>
      </c>
      <c r="AZ20" s="42" t="str">
        <f>IF(Tabla14[[#This Row],[Entrega task 25]]="P","Pendiente",Tabla14[[#This Row],[Entrega task 25]]-$C$57)</f>
        <v>Pendiente</v>
      </c>
    </row>
    <row r="21" spans="1:53" x14ac:dyDescent="0.25">
      <c r="A21" s="45"/>
      <c r="B21" s="46"/>
      <c r="C21" s="20" t="s">
        <v>9</v>
      </c>
      <c r="D21" s="20" t="s">
        <v>9</v>
      </c>
      <c r="E21" s="20" t="s">
        <v>9</v>
      </c>
      <c r="F21" s="20" t="s">
        <v>9</v>
      </c>
      <c r="G21" s="20" t="s">
        <v>9</v>
      </c>
      <c r="H21" s="20" t="s">
        <v>9</v>
      </c>
      <c r="I21" s="20" t="s">
        <v>9</v>
      </c>
      <c r="J21" s="20" t="s">
        <v>9</v>
      </c>
      <c r="K21" s="20" t="s">
        <v>9</v>
      </c>
      <c r="L21" s="20" t="s">
        <v>9</v>
      </c>
      <c r="M21" s="20" t="s">
        <v>9</v>
      </c>
      <c r="N21" s="20" t="s">
        <v>9</v>
      </c>
      <c r="O21" s="20" t="s">
        <v>9</v>
      </c>
      <c r="P21" s="20" t="s">
        <v>9</v>
      </c>
      <c r="Q21" s="20" t="s">
        <v>9</v>
      </c>
      <c r="R21" s="20" t="s">
        <v>9</v>
      </c>
      <c r="S21" s="20" t="s">
        <v>9</v>
      </c>
      <c r="T21" s="20" t="s">
        <v>9</v>
      </c>
      <c r="U21" s="20" t="s">
        <v>9</v>
      </c>
      <c r="V21" s="20" t="s">
        <v>9</v>
      </c>
      <c r="W21" s="20" t="s">
        <v>9</v>
      </c>
      <c r="X21" s="20" t="s">
        <v>9</v>
      </c>
      <c r="Y21" s="20" t="s">
        <v>9</v>
      </c>
      <c r="Z21" s="20" t="s">
        <v>9</v>
      </c>
      <c r="AA21" s="20" t="s">
        <v>9</v>
      </c>
      <c r="AB21" s="40" t="str">
        <f>IF(Tabla14[[#This Row],[Entrega  task 1 ]]="P","Pendiente",Tabla14[[#This Row],[Entrega  task 1 ]]-$C$33)</f>
        <v>Pendiente</v>
      </c>
      <c r="AC21" s="41" t="str">
        <f>IF(Tabla14[[#This Row],[Entrega task2]]="P","Pendiente",Tabla14[[#This Row],[Entrega task2]]-$C$34)</f>
        <v>Pendiente</v>
      </c>
      <c r="AD21" s="43" t="str">
        <f>IF(Tabla14[[#This Row],[Entrega task 3]]="P","Pendiente",Tabla14[[#This Row],[Entrega task 3]]-$C$35)</f>
        <v>Pendiente</v>
      </c>
      <c r="AE21" s="43" t="str">
        <f>IF(Tabla14[[#This Row],[Entrega task 4]]="P","Pendiente",Tabla14[[#This Row],[Entrega task 4]]-$C$36)</f>
        <v>Pendiente</v>
      </c>
      <c r="AF21" s="43" t="str">
        <f>IF(Tabla14[[#This Row],[Entrega task 5 ]]="P","Pendiente",Tabla14[[#This Row],[Entrega task 5 ]]-$C$37)</f>
        <v>Pendiente</v>
      </c>
      <c r="AG21" s="43" t="str">
        <f>IF(Tabla14[[#This Row],[Entrega task 6 ]]="P","Pendiente",Tabla14[[#This Row],[Entrega task 6 ]]-$C$38)</f>
        <v>Pendiente</v>
      </c>
      <c r="AH21" s="43" t="str">
        <f>IF(Tabla14[[#This Row],[Entrega task 7 ]]="P","Pendiente",Tabla14[[#This Row],[Entrega task 7 ]]-$C$39)</f>
        <v>Pendiente</v>
      </c>
      <c r="AI21" s="43" t="str">
        <f>IF(Tabla14[[#This Row],[Entrega task 8]]="P","Pendiente",Tabla14[[#This Row],[Entrega task 8]]-$C$40)</f>
        <v>Pendiente</v>
      </c>
      <c r="AJ21" s="43" t="str">
        <f>IF(Tabla14[[#This Row],[Entrega task 9]]="P","Pendiente",Tabla14[[#This Row],[Entrega task 9]]-$C$41)</f>
        <v>Pendiente</v>
      </c>
      <c r="AK21" s="43" t="str">
        <f>IF(Tabla14[[#This Row],[Entrega task 10]]="P","Pendiente",Tabla14[[#This Row],[Entrega task 10]]-$C$42)</f>
        <v>Pendiente</v>
      </c>
      <c r="AL21" s="42" t="str">
        <f>IF(Tabla14[[#This Row],[Entrega task 11]]="P","Pendiente",Tabla14[[#This Row],[Entrega task 11]]-$C$43)</f>
        <v>Pendiente</v>
      </c>
      <c r="AM21" s="42" t="str">
        <f>IF(Tabla14[[#This Row],[Entrega task 12]]="P","Pendiente",Tabla14[[#This Row],[Entrega task 12]]-$C$44)</f>
        <v>Pendiente</v>
      </c>
      <c r="AN21" s="42" t="str">
        <f>IF(Tabla14[[#This Row],[Entrega task 13]]="P","Pendiente",Tabla14[[#This Row],[Entrega task 13]]-$C$45)</f>
        <v>Pendiente</v>
      </c>
      <c r="AO21" s="42" t="str">
        <f>IF(Tabla14[[#This Row],[Entrega task 14]]="P","Pendiente",Tabla14[[#This Row],[Entrega task 14]]-$C$46)</f>
        <v>Pendiente</v>
      </c>
      <c r="AP21" s="42" t="str">
        <f>IF(Tabla14[[#This Row],[Entrega task 15]]="P","Pendiente",Tabla14[[#This Row],[Entrega task 15]]-$C$47)</f>
        <v>Pendiente</v>
      </c>
      <c r="AQ21" s="42" t="str">
        <f>IF(Tabla14[[#This Row],[Entrega task 16]]="P","Pendiente",Tabla14[[#This Row],[Entrega task 16]]-$C$48)</f>
        <v>Pendiente</v>
      </c>
      <c r="AR21" s="42" t="str">
        <f>IF(Tabla14[[#This Row],[Entrega task 17]]="P","Pendiente",Tabla14[[#This Row],[Entrega task 17]]-$C$49)</f>
        <v>Pendiente</v>
      </c>
      <c r="AS21" s="42" t="str">
        <f>IF(Tabla14[[#This Row],[Entrega task 18]]="P","Pendiente",Tabla14[[#This Row],[Entrega task 18]]-$C$50)</f>
        <v>Pendiente</v>
      </c>
      <c r="AT21" s="42" t="str">
        <f>IF(Tabla14[[#This Row],[Entrega task 19]]="P","Pendiente",Tabla14[[#This Row],[Entrega task 19]]-$C$51)</f>
        <v>Pendiente</v>
      </c>
      <c r="AU21" s="42" t="str">
        <f>IF(Tabla14[[#This Row],[Entrega task 20]]="P","Pendiente",Tabla14[[#This Row],[Entrega task 20]]-$C$52)</f>
        <v>Pendiente</v>
      </c>
      <c r="AV21" s="42" t="str">
        <f>IF(Tabla14[[#This Row],[Entrega task 21]]="P","Pendiente",Tabla14[[#This Row],[Entrega task 21]]-$C$53)</f>
        <v>Pendiente</v>
      </c>
      <c r="AW21" s="42" t="str">
        <f>IF(Tabla14[[#This Row],[Entrega task 22]]="P","Pendiente",Tabla14[[#This Row],[Entrega task 22]]-$C$54)</f>
        <v>Pendiente</v>
      </c>
      <c r="AX21" s="42" t="str">
        <f>IF(Tabla14[[#This Row],[Entrega task 23]]="P","Pendiente",Tabla14[[#This Row],[Entrega task 23]]-$C$55)</f>
        <v>Pendiente</v>
      </c>
      <c r="AY21" s="42" t="str">
        <f>IF(Tabla14[[#This Row],[Entrega task 24]]="P","Pendiente",Tabla14[[#This Row],[Entrega task 24]]-$C$56)</f>
        <v>Pendiente</v>
      </c>
      <c r="AZ21" s="42" t="str">
        <f>IF(Tabla14[[#This Row],[Entrega task 25]]="P","Pendiente",Tabla14[[#This Row],[Entrega task 25]]-$C$57)</f>
        <v>Pendiente</v>
      </c>
    </row>
    <row r="22" spans="1:53" x14ac:dyDescent="0.25">
      <c r="A22" s="45"/>
      <c r="B22" s="46"/>
      <c r="C22" s="20" t="s">
        <v>9</v>
      </c>
      <c r="D22" s="20" t="s">
        <v>9</v>
      </c>
      <c r="E22" s="20" t="s">
        <v>9</v>
      </c>
      <c r="F22" s="20" t="s">
        <v>9</v>
      </c>
      <c r="G22" s="20" t="s">
        <v>9</v>
      </c>
      <c r="H22" s="20" t="s">
        <v>9</v>
      </c>
      <c r="I22" s="20" t="s">
        <v>9</v>
      </c>
      <c r="J22" s="20" t="s">
        <v>9</v>
      </c>
      <c r="K22" s="20" t="s">
        <v>9</v>
      </c>
      <c r="L22" s="20" t="s">
        <v>9</v>
      </c>
      <c r="M22" s="20" t="s">
        <v>9</v>
      </c>
      <c r="N22" s="20" t="s">
        <v>9</v>
      </c>
      <c r="O22" s="20" t="s">
        <v>9</v>
      </c>
      <c r="P22" s="20" t="s">
        <v>9</v>
      </c>
      <c r="Q22" s="20" t="s">
        <v>9</v>
      </c>
      <c r="R22" s="20" t="s">
        <v>9</v>
      </c>
      <c r="S22" s="20" t="s">
        <v>9</v>
      </c>
      <c r="T22" s="20" t="s">
        <v>9</v>
      </c>
      <c r="U22" s="20" t="s">
        <v>9</v>
      </c>
      <c r="V22" s="20" t="s">
        <v>9</v>
      </c>
      <c r="W22" s="20" t="s">
        <v>9</v>
      </c>
      <c r="X22" s="20" t="s">
        <v>9</v>
      </c>
      <c r="Y22" s="20" t="s">
        <v>9</v>
      </c>
      <c r="Z22" s="20" t="s">
        <v>9</v>
      </c>
      <c r="AA22" s="20" t="s">
        <v>9</v>
      </c>
      <c r="AB22" s="40" t="str">
        <f>IF(Tabla14[[#This Row],[Entrega  task 1 ]]="P","Pendiente",Tabla14[[#This Row],[Entrega  task 1 ]]-$C$33)</f>
        <v>Pendiente</v>
      </c>
      <c r="AC22" s="41" t="str">
        <f>IF(Tabla14[[#This Row],[Entrega task2]]="P","Pendiente",Tabla14[[#This Row],[Entrega task2]]-$C$34)</f>
        <v>Pendiente</v>
      </c>
      <c r="AD22" s="43" t="str">
        <f>IF(Tabla14[[#This Row],[Entrega task 3]]="P","Pendiente",Tabla14[[#This Row],[Entrega task 3]]-$C$35)</f>
        <v>Pendiente</v>
      </c>
      <c r="AE22" s="43" t="str">
        <f>IF(Tabla14[[#This Row],[Entrega task 4]]="P","Pendiente",Tabla14[[#This Row],[Entrega task 4]]-$C$36)</f>
        <v>Pendiente</v>
      </c>
      <c r="AF22" s="43" t="str">
        <f>IF(Tabla14[[#This Row],[Entrega task 5 ]]="P","Pendiente",Tabla14[[#This Row],[Entrega task 5 ]]-$C$37)</f>
        <v>Pendiente</v>
      </c>
      <c r="AG22" s="43" t="str">
        <f>IF(Tabla14[[#This Row],[Entrega task 6 ]]="P","Pendiente",Tabla14[[#This Row],[Entrega task 6 ]]-$C$38)</f>
        <v>Pendiente</v>
      </c>
      <c r="AH22" s="43" t="str">
        <f>IF(Tabla14[[#This Row],[Entrega task 7 ]]="P","Pendiente",Tabla14[[#This Row],[Entrega task 7 ]]-$C$39)</f>
        <v>Pendiente</v>
      </c>
      <c r="AI22" s="43" t="str">
        <f>IF(Tabla14[[#This Row],[Entrega task 8]]="P","Pendiente",Tabla14[[#This Row],[Entrega task 8]]-$C$40)</f>
        <v>Pendiente</v>
      </c>
      <c r="AJ22" s="43" t="str">
        <f>IF(Tabla14[[#This Row],[Entrega task 9]]="P","Pendiente",Tabla14[[#This Row],[Entrega task 9]]-$C$41)</f>
        <v>Pendiente</v>
      </c>
      <c r="AK22" s="43" t="str">
        <f>IF(Tabla14[[#This Row],[Entrega task 10]]="P","Pendiente",Tabla14[[#This Row],[Entrega task 10]]-$C$42)</f>
        <v>Pendiente</v>
      </c>
      <c r="AL22" s="42" t="str">
        <f>IF(Tabla14[[#This Row],[Entrega task 11]]="P","Pendiente",Tabla14[[#This Row],[Entrega task 11]]-$C$43)</f>
        <v>Pendiente</v>
      </c>
      <c r="AM22" s="42" t="str">
        <f>IF(Tabla14[[#This Row],[Entrega task 12]]="P","Pendiente",Tabla14[[#This Row],[Entrega task 12]]-$C$44)</f>
        <v>Pendiente</v>
      </c>
      <c r="AN22" s="42" t="str">
        <f>IF(Tabla14[[#This Row],[Entrega task 13]]="P","Pendiente",Tabla14[[#This Row],[Entrega task 13]]-$C$45)</f>
        <v>Pendiente</v>
      </c>
      <c r="AO22" s="42" t="str">
        <f>IF(Tabla14[[#This Row],[Entrega task 14]]="P","Pendiente",Tabla14[[#This Row],[Entrega task 14]]-$C$46)</f>
        <v>Pendiente</v>
      </c>
      <c r="AP22" s="42" t="str">
        <f>IF(Tabla14[[#This Row],[Entrega task 15]]="P","Pendiente",Tabla14[[#This Row],[Entrega task 15]]-$C$47)</f>
        <v>Pendiente</v>
      </c>
      <c r="AQ22" s="42" t="str">
        <f>IF(Tabla14[[#This Row],[Entrega task 16]]="P","Pendiente",Tabla14[[#This Row],[Entrega task 16]]-$C$48)</f>
        <v>Pendiente</v>
      </c>
      <c r="AR22" s="42" t="str">
        <f>IF(Tabla14[[#This Row],[Entrega task 17]]="P","Pendiente",Tabla14[[#This Row],[Entrega task 17]]-$C$49)</f>
        <v>Pendiente</v>
      </c>
      <c r="AS22" s="42" t="str">
        <f>IF(Tabla14[[#This Row],[Entrega task 18]]="P","Pendiente",Tabla14[[#This Row],[Entrega task 18]]-$C$50)</f>
        <v>Pendiente</v>
      </c>
      <c r="AT22" s="42" t="str">
        <f>IF(Tabla14[[#This Row],[Entrega task 19]]="P","Pendiente",Tabla14[[#This Row],[Entrega task 19]]-$C$51)</f>
        <v>Pendiente</v>
      </c>
      <c r="AU22" s="42" t="str">
        <f>IF(Tabla14[[#This Row],[Entrega task 20]]="P","Pendiente",Tabla14[[#This Row],[Entrega task 20]]-$C$52)</f>
        <v>Pendiente</v>
      </c>
      <c r="AV22" s="42" t="str">
        <f>IF(Tabla14[[#This Row],[Entrega task 21]]="P","Pendiente",Tabla14[[#This Row],[Entrega task 21]]-$C$53)</f>
        <v>Pendiente</v>
      </c>
      <c r="AW22" s="42" t="str">
        <f>IF(Tabla14[[#This Row],[Entrega task 22]]="P","Pendiente",Tabla14[[#This Row],[Entrega task 22]]-$C$54)</f>
        <v>Pendiente</v>
      </c>
      <c r="AX22" s="42" t="str">
        <f>IF(Tabla14[[#This Row],[Entrega task 23]]="P","Pendiente",Tabla14[[#This Row],[Entrega task 23]]-$C$55)</f>
        <v>Pendiente</v>
      </c>
      <c r="AY22" s="42" t="str">
        <f>IF(Tabla14[[#This Row],[Entrega task 24]]="P","Pendiente",Tabla14[[#This Row],[Entrega task 24]]-$C$56)</f>
        <v>Pendiente</v>
      </c>
      <c r="AZ22" s="42" t="str">
        <f>IF(Tabla14[[#This Row],[Entrega task 25]]="P","Pendiente",Tabla14[[#This Row],[Entrega task 25]]-$C$57)</f>
        <v>Pendiente</v>
      </c>
    </row>
    <row r="23" spans="1:53" x14ac:dyDescent="0.25">
      <c r="A23" s="45"/>
      <c r="B23" s="46"/>
      <c r="C23" s="20" t="s">
        <v>9</v>
      </c>
      <c r="D23" s="20" t="s">
        <v>9</v>
      </c>
      <c r="E23" s="20" t="s">
        <v>9</v>
      </c>
      <c r="F23" s="20" t="s">
        <v>9</v>
      </c>
      <c r="G23" s="20" t="s">
        <v>9</v>
      </c>
      <c r="H23" s="20" t="s">
        <v>9</v>
      </c>
      <c r="I23" s="20" t="s">
        <v>9</v>
      </c>
      <c r="J23" s="20" t="s">
        <v>9</v>
      </c>
      <c r="K23" s="20" t="s">
        <v>9</v>
      </c>
      <c r="L23" s="20" t="s">
        <v>9</v>
      </c>
      <c r="M23" s="20" t="s">
        <v>9</v>
      </c>
      <c r="N23" s="20" t="s">
        <v>9</v>
      </c>
      <c r="O23" s="20" t="s">
        <v>9</v>
      </c>
      <c r="P23" s="20" t="s">
        <v>9</v>
      </c>
      <c r="Q23" s="20" t="s">
        <v>9</v>
      </c>
      <c r="R23" s="20" t="s">
        <v>9</v>
      </c>
      <c r="S23" s="20" t="s">
        <v>9</v>
      </c>
      <c r="T23" s="20" t="s">
        <v>9</v>
      </c>
      <c r="U23" s="20" t="s">
        <v>9</v>
      </c>
      <c r="V23" s="20" t="s">
        <v>9</v>
      </c>
      <c r="W23" s="20" t="s">
        <v>9</v>
      </c>
      <c r="X23" s="20" t="s">
        <v>9</v>
      </c>
      <c r="Y23" s="20" t="s">
        <v>9</v>
      </c>
      <c r="Z23" s="20" t="s">
        <v>9</v>
      </c>
      <c r="AA23" s="20" t="s">
        <v>9</v>
      </c>
      <c r="AB23" s="40" t="str">
        <f>IF(Tabla14[[#This Row],[Entrega  task 1 ]]="P","Pendiente",Tabla14[[#This Row],[Entrega  task 1 ]]-$C$33)</f>
        <v>Pendiente</v>
      </c>
      <c r="AC23" s="41" t="str">
        <f>IF(Tabla14[[#This Row],[Entrega task2]]="P","Pendiente",Tabla14[[#This Row],[Entrega task2]]-$C$34)</f>
        <v>Pendiente</v>
      </c>
      <c r="AD23" s="43" t="str">
        <f>IF(Tabla14[[#This Row],[Entrega task 3]]="P","Pendiente",Tabla14[[#This Row],[Entrega task 3]]-$C$35)</f>
        <v>Pendiente</v>
      </c>
      <c r="AE23" s="43" t="str">
        <f>IF(Tabla14[[#This Row],[Entrega task 4]]="P","Pendiente",Tabla14[[#This Row],[Entrega task 4]]-$C$36)</f>
        <v>Pendiente</v>
      </c>
      <c r="AF23" s="43" t="str">
        <f>IF(Tabla14[[#This Row],[Entrega task 5 ]]="P","Pendiente",Tabla14[[#This Row],[Entrega task 5 ]]-$C$37)</f>
        <v>Pendiente</v>
      </c>
      <c r="AG23" s="43" t="str">
        <f>IF(Tabla14[[#This Row],[Entrega task 6 ]]="P","Pendiente",Tabla14[[#This Row],[Entrega task 6 ]]-$C$38)</f>
        <v>Pendiente</v>
      </c>
      <c r="AH23" s="43" t="str">
        <f>IF(Tabla14[[#This Row],[Entrega task 7 ]]="P","Pendiente",Tabla14[[#This Row],[Entrega task 7 ]]-$C$39)</f>
        <v>Pendiente</v>
      </c>
      <c r="AI23" s="43" t="str">
        <f>IF(Tabla14[[#This Row],[Entrega task 8]]="P","Pendiente",Tabla14[[#This Row],[Entrega task 8]]-$C$40)</f>
        <v>Pendiente</v>
      </c>
      <c r="AJ23" s="43" t="str">
        <f>IF(Tabla14[[#This Row],[Entrega task 9]]="P","Pendiente",Tabla14[[#This Row],[Entrega task 9]]-$C$41)</f>
        <v>Pendiente</v>
      </c>
      <c r="AK23" s="43" t="str">
        <f>IF(Tabla14[[#This Row],[Entrega task 10]]="P","Pendiente",Tabla14[[#This Row],[Entrega task 10]]-$C$42)</f>
        <v>Pendiente</v>
      </c>
      <c r="AL23" s="42" t="str">
        <f>IF(Tabla14[[#This Row],[Entrega task 11]]="P","Pendiente",Tabla14[[#This Row],[Entrega task 11]]-$C$43)</f>
        <v>Pendiente</v>
      </c>
      <c r="AM23" s="42" t="str">
        <f>IF(Tabla14[[#This Row],[Entrega task 12]]="P","Pendiente",Tabla14[[#This Row],[Entrega task 12]]-$C$44)</f>
        <v>Pendiente</v>
      </c>
      <c r="AN23" s="42" t="str">
        <f>IF(Tabla14[[#This Row],[Entrega task 13]]="P","Pendiente",Tabla14[[#This Row],[Entrega task 13]]-$C$45)</f>
        <v>Pendiente</v>
      </c>
      <c r="AO23" s="42" t="str">
        <f>IF(Tabla14[[#This Row],[Entrega task 14]]="P","Pendiente",Tabla14[[#This Row],[Entrega task 14]]-$C$46)</f>
        <v>Pendiente</v>
      </c>
      <c r="AP23" s="42" t="str">
        <f>IF(Tabla14[[#This Row],[Entrega task 15]]="P","Pendiente",Tabla14[[#This Row],[Entrega task 15]]-$C$47)</f>
        <v>Pendiente</v>
      </c>
      <c r="AQ23" s="42" t="str">
        <f>IF(Tabla14[[#This Row],[Entrega task 16]]="P","Pendiente",Tabla14[[#This Row],[Entrega task 16]]-$C$48)</f>
        <v>Pendiente</v>
      </c>
      <c r="AR23" s="42" t="str">
        <f>IF(Tabla14[[#This Row],[Entrega task 17]]="P","Pendiente",Tabla14[[#This Row],[Entrega task 17]]-$C$49)</f>
        <v>Pendiente</v>
      </c>
      <c r="AS23" s="42" t="str">
        <f>IF(Tabla14[[#This Row],[Entrega task 18]]="P","Pendiente",Tabla14[[#This Row],[Entrega task 18]]-$C$50)</f>
        <v>Pendiente</v>
      </c>
      <c r="AT23" s="42" t="str">
        <f>IF(Tabla14[[#This Row],[Entrega task 19]]="P","Pendiente",Tabla14[[#This Row],[Entrega task 19]]-$C$51)</f>
        <v>Pendiente</v>
      </c>
      <c r="AU23" s="42" t="str">
        <f>IF(Tabla14[[#This Row],[Entrega task 20]]="P","Pendiente",Tabla14[[#This Row],[Entrega task 20]]-$C$52)</f>
        <v>Pendiente</v>
      </c>
      <c r="AV23" s="42" t="str">
        <f>IF(Tabla14[[#This Row],[Entrega task 21]]="P","Pendiente",Tabla14[[#This Row],[Entrega task 21]]-$C$53)</f>
        <v>Pendiente</v>
      </c>
      <c r="AW23" s="42" t="str">
        <f>IF(Tabla14[[#This Row],[Entrega task 22]]="P","Pendiente",Tabla14[[#This Row],[Entrega task 22]]-$C$54)</f>
        <v>Pendiente</v>
      </c>
      <c r="AX23" s="42" t="str">
        <f>IF(Tabla14[[#This Row],[Entrega task 23]]="P","Pendiente",Tabla14[[#This Row],[Entrega task 23]]-$C$55)</f>
        <v>Pendiente</v>
      </c>
      <c r="AY23" s="42" t="str">
        <f>IF(Tabla14[[#This Row],[Entrega task 24]]="P","Pendiente",Tabla14[[#This Row],[Entrega task 24]]-$C$56)</f>
        <v>Pendiente</v>
      </c>
      <c r="AZ23" s="42" t="str">
        <f>IF(Tabla14[[#This Row],[Entrega task 25]]="P","Pendiente",Tabla14[[#This Row],[Entrega task 25]]-$C$57)</f>
        <v>Pendiente</v>
      </c>
    </row>
    <row r="24" spans="1:53" x14ac:dyDescent="0.25">
      <c r="A24" s="45"/>
      <c r="B24" s="46"/>
      <c r="C24" s="20" t="s">
        <v>9</v>
      </c>
      <c r="D24" s="20" t="s">
        <v>9</v>
      </c>
      <c r="E24" s="20" t="s">
        <v>9</v>
      </c>
      <c r="F24" s="20" t="s">
        <v>9</v>
      </c>
      <c r="G24" s="20" t="s">
        <v>9</v>
      </c>
      <c r="H24" s="20" t="s">
        <v>9</v>
      </c>
      <c r="I24" s="20" t="s">
        <v>9</v>
      </c>
      <c r="J24" s="20" t="s">
        <v>9</v>
      </c>
      <c r="K24" s="20" t="s">
        <v>9</v>
      </c>
      <c r="L24" s="20" t="s">
        <v>9</v>
      </c>
      <c r="M24" s="20" t="s">
        <v>9</v>
      </c>
      <c r="N24" s="20" t="s">
        <v>9</v>
      </c>
      <c r="O24" s="20" t="s">
        <v>9</v>
      </c>
      <c r="P24" s="20" t="s">
        <v>9</v>
      </c>
      <c r="Q24" s="20" t="s">
        <v>9</v>
      </c>
      <c r="R24" s="20" t="s">
        <v>9</v>
      </c>
      <c r="S24" s="20" t="s">
        <v>9</v>
      </c>
      <c r="T24" s="20" t="s">
        <v>9</v>
      </c>
      <c r="U24" s="20" t="s">
        <v>9</v>
      </c>
      <c r="V24" s="20" t="s">
        <v>9</v>
      </c>
      <c r="W24" s="20" t="s">
        <v>9</v>
      </c>
      <c r="X24" s="20" t="s">
        <v>9</v>
      </c>
      <c r="Y24" s="20" t="s">
        <v>9</v>
      </c>
      <c r="Z24" s="20" t="s">
        <v>9</v>
      </c>
      <c r="AA24" s="20" t="s">
        <v>9</v>
      </c>
      <c r="AB24" s="40" t="str">
        <f>IF(Tabla14[[#This Row],[Entrega  task 1 ]]="P","Pendiente",Tabla14[[#This Row],[Entrega  task 1 ]]-$C$33)</f>
        <v>Pendiente</v>
      </c>
      <c r="AC24" s="41" t="str">
        <f>IF(Tabla14[[#This Row],[Entrega task2]]="P","Pendiente",Tabla14[[#This Row],[Entrega task2]]-$C$34)</f>
        <v>Pendiente</v>
      </c>
      <c r="AD24" s="42" t="str">
        <f>IF(Tabla14[[#This Row],[Entrega task 3]]="P","Pendiente",Tabla14[[#This Row],[Entrega task 3]]-$C$35)</f>
        <v>Pendiente</v>
      </c>
      <c r="AE24" s="42" t="str">
        <f>IF(Tabla14[[#This Row],[Entrega task 4]]="P","Pendiente",Tabla14[[#This Row],[Entrega task 4]]-$C$36)</f>
        <v>Pendiente</v>
      </c>
      <c r="AF24" s="42" t="str">
        <f>IF(Tabla14[[#This Row],[Entrega task 5 ]]="P","Pendiente",Tabla14[[#This Row],[Entrega task 5 ]]-$C$37)</f>
        <v>Pendiente</v>
      </c>
      <c r="AG24" s="42" t="str">
        <f>IF(Tabla14[[#This Row],[Entrega task 6 ]]="P","Pendiente",Tabla14[[#This Row],[Entrega task 6 ]]-$C$38)</f>
        <v>Pendiente</v>
      </c>
      <c r="AH24" s="42" t="str">
        <f>IF(Tabla14[[#This Row],[Entrega task 7 ]]="P","Pendiente",Tabla14[[#This Row],[Entrega task 7 ]]-$C$39)</f>
        <v>Pendiente</v>
      </c>
      <c r="AI24" s="42" t="str">
        <f>IF(Tabla14[[#This Row],[Entrega task 8]]="P","Pendiente",Tabla14[[#This Row],[Entrega task 8]]-$C$40)</f>
        <v>Pendiente</v>
      </c>
      <c r="AJ24" s="43" t="str">
        <f>IF(Tabla14[[#This Row],[Entrega task 9]]="P","Pendiente",Tabla14[[#This Row],[Entrega task 9]]-$C$41)</f>
        <v>Pendiente</v>
      </c>
      <c r="AK24" s="43" t="str">
        <f>IF(Tabla14[[#This Row],[Entrega task 10]]="P","Pendiente",Tabla14[[#This Row],[Entrega task 10]]-$C$42)</f>
        <v>Pendiente</v>
      </c>
      <c r="AL24" s="42" t="str">
        <f>IF(Tabla14[[#This Row],[Entrega task 11]]="P","Pendiente",Tabla14[[#This Row],[Entrega task 11]]-$C$43)</f>
        <v>Pendiente</v>
      </c>
      <c r="AM24" s="42" t="str">
        <f>IF(Tabla14[[#This Row],[Entrega task 12]]="P","Pendiente",Tabla14[[#This Row],[Entrega task 12]]-$C$44)</f>
        <v>Pendiente</v>
      </c>
      <c r="AN24" s="42" t="str">
        <f>IF(Tabla14[[#This Row],[Entrega task 13]]="P","Pendiente",Tabla14[[#This Row],[Entrega task 13]]-$C$45)</f>
        <v>Pendiente</v>
      </c>
      <c r="AO24" s="42" t="str">
        <f>IF(Tabla14[[#This Row],[Entrega task 14]]="P","Pendiente",Tabla14[[#This Row],[Entrega task 14]]-$C$46)</f>
        <v>Pendiente</v>
      </c>
      <c r="AP24" s="42" t="str">
        <f>IF(Tabla14[[#This Row],[Entrega task 15]]="P","Pendiente",Tabla14[[#This Row],[Entrega task 15]]-$C$47)</f>
        <v>Pendiente</v>
      </c>
      <c r="AQ24" s="42" t="str">
        <f>IF(Tabla14[[#This Row],[Entrega task 16]]="P","Pendiente",Tabla14[[#This Row],[Entrega task 16]]-$C$48)</f>
        <v>Pendiente</v>
      </c>
      <c r="AR24" s="42" t="str">
        <f>IF(Tabla14[[#This Row],[Entrega task 17]]="P","Pendiente",Tabla14[[#This Row],[Entrega task 17]]-$C$49)</f>
        <v>Pendiente</v>
      </c>
      <c r="AS24" s="42" t="str">
        <f>IF(Tabla14[[#This Row],[Entrega task 18]]="P","Pendiente",Tabla14[[#This Row],[Entrega task 18]]-$C$50)</f>
        <v>Pendiente</v>
      </c>
      <c r="AT24" s="42" t="str">
        <f>IF(Tabla14[[#This Row],[Entrega task 19]]="P","Pendiente",Tabla14[[#This Row],[Entrega task 19]]-$C$51)</f>
        <v>Pendiente</v>
      </c>
      <c r="AU24" s="42" t="str">
        <f>IF(Tabla14[[#This Row],[Entrega task 20]]="P","Pendiente",Tabla14[[#This Row],[Entrega task 20]]-$C$52)</f>
        <v>Pendiente</v>
      </c>
      <c r="AV24" s="42" t="str">
        <f>IF(Tabla14[[#This Row],[Entrega task 21]]="P","Pendiente",Tabla14[[#This Row],[Entrega task 21]]-$C$53)</f>
        <v>Pendiente</v>
      </c>
      <c r="AW24" s="42" t="str">
        <f>IF(Tabla14[[#This Row],[Entrega task 22]]="P","Pendiente",Tabla14[[#This Row],[Entrega task 22]]-$C$54)</f>
        <v>Pendiente</v>
      </c>
      <c r="AX24" s="42" t="str">
        <f>IF(Tabla14[[#This Row],[Entrega task 23]]="P","Pendiente",Tabla14[[#This Row],[Entrega task 23]]-$C$55)</f>
        <v>Pendiente</v>
      </c>
      <c r="AY24" s="42" t="str">
        <f>IF(Tabla14[[#This Row],[Entrega task 24]]="P","Pendiente",Tabla14[[#This Row],[Entrega task 24]]-$C$56)</f>
        <v>Pendiente</v>
      </c>
      <c r="AZ24" s="42" t="str">
        <f>IF(Tabla14[[#This Row],[Entrega task 25]]="P","Pendiente",Tabla14[[#This Row],[Entrega task 25]]-$C$57)</f>
        <v>Pendiente</v>
      </c>
    </row>
    <row r="25" spans="1:53" x14ac:dyDescent="0.25">
      <c r="A25" s="45"/>
      <c r="B25" s="46"/>
      <c r="C25" s="20" t="s">
        <v>9</v>
      </c>
      <c r="D25" s="20" t="s">
        <v>9</v>
      </c>
      <c r="E25" s="20" t="s">
        <v>9</v>
      </c>
      <c r="F25" s="20" t="s">
        <v>9</v>
      </c>
      <c r="G25" s="20" t="s">
        <v>9</v>
      </c>
      <c r="H25" s="20" t="s">
        <v>9</v>
      </c>
      <c r="I25" s="20" t="s">
        <v>9</v>
      </c>
      <c r="J25" s="20" t="s">
        <v>9</v>
      </c>
      <c r="K25" s="20" t="s">
        <v>9</v>
      </c>
      <c r="L25" s="20" t="s">
        <v>9</v>
      </c>
      <c r="M25" s="20" t="s">
        <v>9</v>
      </c>
      <c r="N25" s="20" t="s">
        <v>9</v>
      </c>
      <c r="O25" s="20" t="s">
        <v>9</v>
      </c>
      <c r="P25" s="20" t="s">
        <v>9</v>
      </c>
      <c r="Q25" s="20" t="s">
        <v>9</v>
      </c>
      <c r="R25" s="20" t="s">
        <v>9</v>
      </c>
      <c r="S25" s="20" t="s">
        <v>9</v>
      </c>
      <c r="T25" s="20" t="s">
        <v>9</v>
      </c>
      <c r="U25" s="20" t="s">
        <v>9</v>
      </c>
      <c r="V25" s="20" t="s">
        <v>9</v>
      </c>
      <c r="W25" s="20" t="s">
        <v>9</v>
      </c>
      <c r="X25" s="20" t="s">
        <v>9</v>
      </c>
      <c r="Y25" s="20" t="s">
        <v>9</v>
      </c>
      <c r="Z25" s="20" t="s">
        <v>9</v>
      </c>
      <c r="AA25" s="20" t="s">
        <v>9</v>
      </c>
      <c r="AB25" s="40" t="str">
        <f>IF(Tabla14[[#This Row],[Entrega  task 1 ]]="P","Pendiente",Tabla14[[#This Row],[Entrega  task 1 ]]-$C$33)</f>
        <v>Pendiente</v>
      </c>
      <c r="AC25" s="41" t="str">
        <f>IF(Tabla14[[#This Row],[Entrega task2]]="P","Pendiente",Tabla14[[#This Row],[Entrega task2]]-$C$34)</f>
        <v>Pendiente</v>
      </c>
      <c r="AD25" s="43" t="str">
        <f>IF(Tabla14[[#This Row],[Entrega task 3]]="P","Pendiente",Tabla14[[#This Row],[Entrega task 3]]-$C$35)</f>
        <v>Pendiente</v>
      </c>
      <c r="AE25" s="43" t="str">
        <f>IF(Tabla14[[#This Row],[Entrega task 4]]="P","Pendiente",Tabla14[[#This Row],[Entrega task 4]]-$C$36)</f>
        <v>Pendiente</v>
      </c>
      <c r="AF25" s="43" t="str">
        <f>IF(Tabla14[[#This Row],[Entrega task 5 ]]="P","Pendiente",Tabla14[[#This Row],[Entrega task 5 ]]-$C$37)</f>
        <v>Pendiente</v>
      </c>
      <c r="AG25" s="43" t="str">
        <f>IF(Tabla14[[#This Row],[Entrega task 6 ]]="P","Pendiente",Tabla14[[#This Row],[Entrega task 6 ]]-$C$38)</f>
        <v>Pendiente</v>
      </c>
      <c r="AH25" s="43" t="str">
        <f>IF(Tabla14[[#This Row],[Entrega task 7 ]]="P","Pendiente",Tabla14[[#This Row],[Entrega task 7 ]]-$C$39)</f>
        <v>Pendiente</v>
      </c>
      <c r="AI25" s="43" t="str">
        <f>IF(Tabla14[[#This Row],[Entrega task 8]]="P","Pendiente",Tabla14[[#This Row],[Entrega task 8]]-$C$40)</f>
        <v>Pendiente</v>
      </c>
      <c r="AJ25" s="43" t="str">
        <f>IF(Tabla14[[#This Row],[Entrega task 9]]="P","Pendiente",Tabla14[[#This Row],[Entrega task 9]]-$C$41)</f>
        <v>Pendiente</v>
      </c>
      <c r="AK25" s="43" t="str">
        <f>IF(Tabla14[[#This Row],[Entrega task 10]]="P","Pendiente",Tabla14[[#This Row],[Entrega task 10]]-$C$42)</f>
        <v>Pendiente</v>
      </c>
      <c r="AL25" s="42" t="str">
        <f>IF(Tabla14[[#This Row],[Entrega task 11]]="P","Pendiente",Tabla14[[#This Row],[Entrega task 11]]-$C$43)</f>
        <v>Pendiente</v>
      </c>
      <c r="AM25" s="42" t="str">
        <f>IF(Tabla14[[#This Row],[Entrega task 12]]="P","Pendiente",Tabla14[[#This Row],[Entrega task 12]]-$C$44)</f>
        <v>Pendiente</v>
      </c>
      <c r="AN25" s="42" t="str">
        <f>IF(Tabla14[[#This Row],[Entrega task 13]]="P","Pendiente",Tabla14[[#This Row],[Entrega task 13]]-$C$45)</f>
        <v>Pendiente</v>
      </c>
      <c r="AO25" s="42" t="str">
        <f>IF(Tabla14[[#This Row],[Entrega task 14]]="P","Pendiente",Tabla14[[#This Row],[Entrega task 14]]-$C$46)</f>
        <v>Pendiente</v>
      </c>
      <c r="AP25" s="42" t="str">
        <f>IF(Tabla14[[#This Row],[Entrega task 15]]="P","Pendiente",Tabla14[[#This Row],[Entrega task 15]]-$C$47)</f>
        <v>Pendiente</v>
      </c>
      <c r="AQ25" s="42" t="str">
        <f>IF(Tabla14[[#This Row],[Entrega task 16]]="P","Pendiente",Tabla14[[#This Row],[Entrega task 16]]-$C$48)</f>
        <v>Pendiente</v>
      </c>
      <c r="AR25" s="42" t="str">
        <f>IF(Tabla14[[#This Row],[Entrega task 17]]="P","Pendiente",Tabla14[[#This Row],[Entrega task 17]]-$C$49)</f>
        <v>Pendiente</v>
      </c>
      <c r="AS25" s="42" t="str">
        <f>IF(Tabla14[[#This Row],[Entrega task 18]]="P","Pendiente",Tabla14[[#This Row],[Entrega task 18]]-$C$50)</f>
        <v>Pendiente</v>
      </c>
      <c r="AT25" s="42" t="str">
        <f>IF(Tabla14[[#This Row],[Entrega task 19]]="P","Pendiente",Tabla14[[#This Row],[Entrega task 19]]-$C$51)</f>
        <v>Pendiente</v>
      </c>
      <c r="AU25" s="42" t="str">
        <f>IF(Tabla14[[#This Row],[Entrega task 20]]="P","Pendiente",Tabla14[[#This Row],[Entrega task 20]]-$C$52)</f>
        <v>Pendiente</v>
      </c>
      <c r="AV25" s="42" t="str">
        <f>IF(Tabla14[[#This Row],[Entrega task 21]]="P","Pendiente",Tabla14[[#This Row],[Entrega task 21]]-$C$53)</f>
        <v>Pendiente</v>
      </c>
      <c r="AW25" s="42" t="str">
        <f>IF(Tabla14[[#This Row],[Entrega task 22]]="P","Pendiente",Tabla14[[#This Row],[Entrega task 22]]-$C$54)</f>
        <v>Pendiente</v>
      </c>
      <c r="AX25" s="42" t="str">
        <f>IF(Tabla14[[#This Row],[Entrega task 23]]="P","Pendiente",Tabla14[[#This Row],[Entrega task 23]]-$C$55)</f>
        <v>Pendiente</v>
      </c>
      <c r="AY25" s="42" t="str">
        <f>IF(Tabla14[[#This Row],[Entrega task 24]]="P","Pendiente",Tabla14[[#This Row],[Entrega task 24]]-$C$56)</f>
        <v>Pendiente</v>
      </c>
      <c r="AZ25" s="42" t="str">
        <f>IF(Tabla14[[#This Row],[Entrega task 25]]="P","Pendiente",Tabla14[[#This Row],[Entrega task 25]]-$C$57)</f>
        <v>Pendiente</v>
      </c>
    </row>
    <row r="26" spans="1:53" x14ac:dyDescent="0.25">
      <c r="A26" s="45"/>
      <c r="B26" s="46"/>
      <c r="C26" s="20" t="s">
        <v>9</v>
      </c>
      <c r="D26" s="20" t="s">
        <v>9</v>
      </c>
      <c r="E26" s="20" t="s">
        <v>9</v>
      </c>
      <c r="F26" s="20" t="s">
        <v>9</v>
      </c>
      <c r="G26" s="20" t="s">
        <v>9</v>
      </c>
      <c r="H26" s="20" t="s">
        <v>9</v>
      </c>
      <c r="I26" s="20" t="s">
        <v>9</v>
      </c>
      <c r="J26" s="20" t="s">
        <v>9</v>
      </c>
      <c r="K26" s="20" t="s">
        <v>9</v>
      </c>
      <c r="L26" s="20" t="s">
        <v>9</v>
      </c>
      <c r="M26" s="20" t="s">
        <v>9</v>
      </c>
      <c r="N26" s="20" t="s">
        <v>9</v>
      </c>
      <c r="O26" s="20" t="s">
        <v>9</v>
      </c>
      <c r="P26" s="20" t="s">
        <v>9</v>
      </c>
      <c r="Q26" s="20" t="s">
        <v>9</v>
      </c>
      <c r="R26" s="20" t="s">
        <v>9</v>
      </c>
      <c r="S26" s="20" t="s">
        <v>9</v>
      </c>
      <c r="T26" s="20" t="s">
        <v>9</v>
      </c>
      <c r="U26" s="20" t="s">
        <v>9</v>
      </c>
      <c r="V26" s="20" t="s">
        <v>9</v>
      </c>
      <c r="W26" s="20" t="s">
        <v>9</v>
      </c>
      <c r="X26" s="20" t="s">
        <v>9</v>
      </c>
      <c r="Y26" s="20" t="s">
        <v>9</v>
      </c>
      <c r="Z26" s="20" t="s">
        <v>9</v>
      </c>
      <c r="AA26" s="20" t="s">
        <v>9</v>
      </c>
      <c r="AB26" s="40" t="str">
        <f>IF(Tabla14[[#This Row],[Entrega  task 1 ]]="P","Pendiente",Tabla14[[#This Row],[Entrega  task 1 ]]-$C$33)</f>
        <v>Pendiente</v>
      </c>
      <c r="AC26" s="41" t="str">
        <f>IF(Tabla14[[#This Row],[Entrega task2]]="P","Pendiente",Tabla14[[#This Row],[Entrega task2]]-$C$34)</f>
        <v>Pendiente</v>
      </c>
      <c r="AD26" s="43" t="str">
        <f>IF(Tabla14[[#This Row],[Entrega task 3]]="P","Pendiente",Tabla14[[#This Row],[Entrega task 3]]-$C$35)</f>
        <v>Pendiente</v>
      </c>
      <c r="AE26" s="43" t="str">
        <f>IF(Tabla14[[#This Row],[Entrega task 4]]="P","Pendiente",Tabla14[[#This Row],[Entrega task 4]]-$C$36)</f>
        <v>Pendiente</v>
      </c>
      <c r="AF26" s="43" t="str">
        <f>IF(Tabla14[[#This Row],[Entrega task 5 ]]="P","Pendiente",Tabla14[[#This Row],[Entrega task 5 ]]-$C$37)</f>
        <v>Pendiente</v>
      </c>
      <c r="AG26" s="43" t="str">
        <f>IF(Tabla14[[#This Row],[Entrega task 6 ]]="P","Pendiente",Tabla14[[#This Row],[Entrega task 6 ]]-$C$38)</f>
        <v>Pendiente</v>
      </c>
      <c r="AH26" s="43" t="str">
        <f>IF(Tabla14[[#This Row],[Entrega task 7 ]]="P","Pendiente",Tabla14[[#This Row],[Entrega task 7 ]]-$C$39)</f>
        <v>Pendiente</v>
      </c>
      <c r="AI26" s="43" t="str">
        <f>IF(Tabla14[[#This Row],[Entrega task 8]]="P","Pendiente",Tabla14[[#This Row],[Entrega task 8]]-$C$40)</f>
        <v>Pendiente</v>
      </c>
      <c r="AJ26" s="43" t="str">
        <f>IF(Tabla14[[#This Row],[Entrega task 9]]="P","Pendiente",Tabla14[[#This Row],[Entrega task 9]]-$C$41)</f>
        <v>Pendiente</v>
      </c>
      <c r="AK26" s="43" t="str">
        <f>IF(Tabla14[[#This Row],[Entrega task 10]]="P","Pendiente",Tabla14[[#This Row],[Entrega task 10]]-$C$42)</f>
        <v>Pendiente</v>
      </c>
      <c r="AL26" s="42" t="str">
        <f>IF(Tabla14[[#This Row],[Entrega task 11]]="P","Pendiente",Tabla14[[#This Row],[Entrega task 11]]-$C$43)</f>
        <v>Pendiente</v>
      </c>
      <c r="AM26" s="42" t="str">
        <f>IF(Tabla14[[#This Row],[Entrega task 12]]="P","Pendiente",Tabla14[[#This Row],[Entrega task 12]]-$C$44)</f>
        <v>Pendiente</v>
      </c>
      <c r="AN26" s="42" t="str">
        <f>IF(Tabla14[[#This Row],[Entrega task 13]]="P","Pendiente",Tabla14[[#This Row],[Entrega task 13]]-$C$45)</f>
        <v>Pendiente</v>
      </c>
      <c r="AO26" s="42" t="str">
        <f>IF(Tabla14[[#This Row],[Entrega task 14]]="P","Pendiente",Tabla14[[#This Row],[Entrega task 14]]-$C$46)</f>
        <v>Pendiente</v>
      </c>
      <c r="AP26" s="42" t="str">
        <f>IF(Tabla14[[#This Row],[Entrega task 15]]="P","Pendiente",Tabla14[[#This Row],[Entrega task 15]]-$C$47)</f>
        <v>Pendiente</v>
      </c>
      <c r="AQ26" s="42" t="str">
        <f>IF(Tabla14[[#This Row],[Entrega task 16]]="P","Pendiente",Tabla14[[#This Row],[Entrega task 16]]-$C$48)</f>
        <v>Pendiente</v>
      </c>
      <c r="AR26" s="42" t="str">
        <f>IF(Tabla14[[#This Row],[Entrega task 17]]="P","Pendiente",Tabla14[[#This Row],[Entrega task 17]]-$C$49)</f>
        <v>Pendiente</v>
      </c>
      <c r="AS26" s="42" t="str">
        <f>IF(Tabla14[[#This Row],[Entrega task 18]]="P","Pendiente",Tabla14[[#This Row],[Entrega task 18]]-$C$50)</f>
        <v>Pendiente</v>
      </c>
      <c r="AT26" s="42" t="str">
        <f>IF(Tabla14[[#This Row],[Entrega task 19]]="P","Pendiente",Tabla14[[#This Row],[Entrega task 19]]-$C$51)</f>
        <v>Pendiente</v>
      </c>
      <c r="AU26" s="42" t="str">
        <f>IF(Tabla14[[#This Row],[Entrega task 20]]="P","Pendiente",Tabla14[[#This Row],[Entrega task 20]]-$C$52)</f>
        <v>Pendiente</v>
      </c>
      <c r="AV26" s="42" t="str">
        <f>IF(Tabla14[[#This Row],[Entrega task 21]]="P","Pendiente",Tabla14[[#This Row],[Entrega task 21]]-$C$53)</f>
        <v>Pendiente</v>
      </c>
      <c r="AW26" s="42" t="str">
        <f>IF(Tabla14[[#This Row],[Entrega task 22]]="P","Pendiente",Tabla14[[#This Row],[Entrega task 22]]-$C$54)</f>
        <v>Pendiente</v>
      </c>
      <c r="AX26" s="42" t="str">
        <f>IF(Tabla14[[#This Row],[Entrega task 23]]="P","Pendiente",Tabla14[[#This Row],[Entrega task 23]]-$C$55)</f>
        <v>Pendiente</v>
      </c>
      <c r="AY26" s="42" t="str">
        <f>IF(Tabla14[[#This Row],[Entrega task 24]]="P","Pendiente",Tabla14[[#This Row],[Entrega task 24]]-$C$56)</f>
        <v>Pendiente</v>
      </c>
      <c r="AZ26" s="42" t="str">
        <f>IF(Tabla14[[#This Row],[Entrega task 25]]="P","Pendiente",Tabla14[[#This Row],[Entrega task 25]]-$C$57)</f>
        <v>Pendiente</v>
      </c>
    </row>
    <row r="27" spans="1:53" x14ac:dyDescent="0.25">
      <c r="A27" s="45"/>
      <c r="B27" s="46"/>
      <c r="C27" s="20" t="s">
        <v>9</v>
      </c>
      <c r="D27" s="20" t="s">
        <v>9</v>
      </c>
      <c r="E27" s="20" t="s">
        <v>9</v>
      </c>
      <c r="F27" s="20" t="s">
        <v>9</v>
      </c>
      <c r="G27" s="20" t="s">
        <v>9</v>
      </c>
      <c r="H27" s="20" t="s">
        <v>9</v>
      </c>
      <c r="I27" s="20" t="s">
        <v>9</v>
      </c>
      <c r="J27" s="20" t="s">
        <v>9</v>
      </c>
      <c r="K27" s="20" t="s">
        <v>9</v>
      </c>
      <c r="L27" s="20" t="s">
        <v>9</v>
      </c>
      <c r="M27" s="20" t="s">
        <v>9</v>
      </c>
      <c r="N27" s="20" t="s">
        <v>9</v>
      </c>
      <c r="O27" s="20" t="s">
        <v>9</v>
      </c>
      <c r="P27" s="20" t="s">
        <v>9</v>
      </c>
      <c r="Q27" s="20" t="s">
        <v>9</v>
      </c>
      <c r="R27" s="20" t="s">
        <v>9</v>
      </c>
      <c r="S27" s="20" t="s">
        <v>9</v>
      </c>
      <c r="T27" s="20" t="s">
        <v>9</v>
      </c>
      <c r="U27" s="20" t="s">
        <v>9</v>
      </c>
      <c r="V27" s="20" t="s">
        <v>9</v>
      </c>
      <c r="W27" s="20" t="s">
        <v>9</v>
      </c>
      <c r="X27" s="20" t="s">
        <v>9</v>
      </c>
      <c r="Y27" s="20" t="s">
        <v>9</v>
      </c>
      <c r="Z27" s="20" t="s">
        <v>9</v>
      </c>
      <c r="AA27" s="20" t="s">
        <v>9</v>
      </c>
      <c r="AB27" s="40" t="str">
        <f>IF(Tabla14[[#This Row],[Entrega  task 1 ]]="P","Pendiente",Tabla14[[#This Row],[Entrega  task 1 ]]-$C$33)</f>
        <v>Pendiente</v>
      </c>
      <c r="AC27" s="41" t="str">
        <f>IF(Tabla14[[#This Row],[Entrega task2]]="P","Pendiente",Tabla14[[#This Row],[Entrega task2]]-$C$34)</f>
        <v>Pendiente</v>
      </c>
      <c r="AD27" s="43" t="str">
        <f>IF(Tabla14[[#This Row],[Entrega task 3]]="P","Pendiente",Tabla14[[#This Row],[Entrega task 3]]-$C$35)</f>
        <v>Pendiente</v>
      </c>
      <c r="AE27" s="43" t="str">
        <f>IF(Tabla14[[#This Row],[Entrega task 4]]="P","Pendiente",Tabla14[[#This Row],[Entrega task 4]]-$C$36)</f>
        <v>Pendiente</v>
      </c>
      <c r="AF27" s="43" t="str">
        <f>IF(Tabla14[[#This Row],[Entrega task 5 ]]="P","Pendiente",Tabla14[[#This Row],[Entrega task 5 ]]-$C$37)</f>
        <v>Pendiente</v>
      </c>
      <c r="AG27" s="43" t="str">
        <f>IF(Tabla14[[#This Row],[Entrega task 6 ]]="P","Pendiente",Tabla14[[#This Row],[Entrega task 6 ]]-$C$38)</f>
        <v>Pendiente</v>
      </c>
      <c r="AH27" s="43" t="str">
        <f>IF(Tabla14[[#This Row],[Entrega task 7 ]]="P","Pendiente",Tabla14[[#This Row],[Entrega task 7 ]]-$C$39)</f>
        <v>Pendiente</v>
      </c>
      <c r="AI27" s="43" t="str">
        <f>IF(Tabla14[[#This Row],[Entrega task 8]]="P","Pendiente",Tabla14[[#This Row],[Entrega task 8]]-$C$40)</f>
        <v>Pendiente</v>
      </c>
      <c r="AJ27" s="43" t="str">
        <f>IF(Tabla14[[#This Row],[Entrega task 9]]="P","Pendiente",Tabla14[[#This Row],[Entrega task 9]]-$C$41)</f>
        <v>Pendiente</v>
      </c>
      <c r="AK27" s="43" t="str">
        <f>IF(Tabla14[[#This Row],[Entrega task 10]]="P","Pendiente",Tabla14[[#This Row],[Entrega task 10]]-$C$42)</f>
        <v>Pendiente</v>
      </c>
      <c r="AL27" s="42" t="str">
        <f>IF(Tabla14[[#This Row],[Entrega task 11]]="P","Pendiente",Tabla14[[#This Row],[Entrega task 11]]-$C$43)</f>
        <v>Pendiente</v>
      </c>
      <c r="AM27" s="42" t="str">
        <f>IF(Tabla14[[#This Row],[Entrega task 12]]="P","Pendiente",Tabla14[[#This Row],[Entrega task 12]]-$C$44)</f>
        <v>Pendiente</v>
      </c>
      <c r="AN27" s="42" t="str">
        <f>IF(Tabla14[[#This Row],[Entrega task 13]]="P","Pendiente",Tabla14[[#This Row],[Entrega task 13]]-$C$45)</f>
        <v>Pendiente</v>
      </c>
      <c r="AO27" s="42" t="str">
        <f>IF(Tabla14[[#This Row],[Entrega task 14]]="P","Pendiente",Tabla14[[#This Row],[Entrega task 14]]-$C$46)</f>
        <v>Pendiente</v>
      </c>
      <c r="AP27" s="42" t="str">
        <f>IF(Tabla14[[#This Row],[Entrega task 15]]="P","Pendiente",Tabla14[[#This Row],[Entrega task 15]]-$C$47)</f>
        <v>Pendiente</v>
      </c>
      <c r="AQ27" s="42" t="str">
        <f>IF(Tabla14[[#This Row],[Entrega task 16]]="P","Pendiente",Tabla14[[#This Row],[Entrega task 16]]-$C$48)</f>
        <v>Pendiente</v>
      </c>
      <c r="AR27" s="42" t="str">
        <f>IF(Tabla14[[#This Row],[Entrega task 17]]="P","Pendiente",Tabla14[[#This Row],[Entrega task 17]]-$C$49)</f>
        <v>Pendiente</v>
      </c>
      <c r="AS27" s="42" t="str">
        <f>IF(Tabla14[[#This Row],[Entrega task 18]]="P","Pendiente",Tabla14[[#This Row],[Entrega task 18]]-$C$50)</f>
        <v>Pendiente</v>
      </c>
      <c r="AT27" s="42" t="str">
        <f>IF(Tabla14[[#This Row],[Entrega task 19]]="P","Pendiente",Tabla14[[#This Row],[Entrega task 19]]-$C$51)</f>
        <v>Pendiente</v>
      </c>
      <c r="AU27" s="42" t="str">
        <f>IF(Tabla14[[#This Row],[Entrega task 20]]="P","Pendiente",Tabla14[[#This Row],[Entrega task 20]]-$C$52)</f>
        <v>Pendiente</v>
      </c>
      <c r="AV27" s="42" t="str">
        <f>IF(Tabla14[[#This Row],[Entrega task 21]]="P","Pendiente",Tabla14[[#This Row],[Entrega task 21]]-$C$53)</f>
        <v>Pendiente</v>
      </c>
      <c r="AW27" s="42" t="str">
        <f>IF(Tabla14[[#This Row],[Entrega task 22]]="P","Pendiente",Tabla14[[#This Row],[Entrega task 22]]-$C$54)</f>
        <v>Pendiente</v>
      </c>
      <c r="AX27" s="42" t="str">
        <f>IF(Tabla14[[#This Row],[Entrega task 23]]="P","Pendiente",Tabla14[[#This Row],[Entrega task 23]]-$C$55)</f>
        <v>Pendiente</v>
      </c>
      <c r="AY27" s="42" t="str">
        <f>IF(Tabla14[[#This Row],[Entrega task 24]]="P","Pendiente",Tabla14[[#This Row],[Entrega task 24]]-$C$56)</f>
        <v>Pendiente</v>
      </c>
      <c r="AZ27" s="42" t="str">
        <f>IF(Tabla14[[#This Row],[Entrega task 25]]="P","Pendiente",Tabla14[[#This Row],[Entrega task 25]]-$C$57)</f>
        <v>Pendiente</v>
      </c>
    </row>
    <row r="28" spans="1:53" x14ac:dyDescent="0.25">
      <c r="A28" s="45"/>
      <c r="B28" s="46"/>
      <c r="C28" s="20" t="s">
        <v>9</v>
      </c>
      <c r="D28" s="20" t="s">
        <v>9</v>
      </c>
      <c r="E28" s="20" t="s">
        <v>9</v>
      </c>
      <c r="F28" s="20" t="s">
        <v>9</v>
      </c>
      <c r="G28" s="20" t="s">
        <v>9</v>
      </c>
      <c r="H28" s="20" t="s">
        <v>9</v>
      </c>
      <c r="I28" s="20" t="s">
        <v>9</v>
      </c>
      <c r="J28" s="20" t="s">
        <v>9</v>
      </c>
      <c r="K28" s="20" t="s">
        <v>9</v>
      </c>
      <c r="L28" s="20" t="s">
        <v>9</v>
      </c>
      <c r="M28" s="20" t="s">
        <v>9</v>
      </c>
      <c r="N28" s="20" t="s">
        <v>9</v>
      </c>
      <c r="O28" s="20" t="s">
        <v>9</v>
      </c>
      <c r="P28" s="20" t="s">
        <v>9</v>
      </c>
      <c r="Q28" s="20" t="s">
        <v>9</v>
      </c>
      <c r="R28" s="20" t="s">
        <v>9</v>
      </c>
      <c r="S28" s="20" t="s">
        <v>9</v>
      </c>
      <c r="T28" s="20" t="s">
        <v>9</v>
      </c>
      <c r="U28" s="20" t="s">
        <v>9</v>
      </c>
      <c r="V28" s="20" t="s">
        <v>9</v>
      </c>
      <c r="W28" s="20" t="s">
        <v>9</v>
      </c>
      <c r="X28" s="20" t="s">
        <v>9</v>
      </c>
      <c r="Y28" s="20" t="s">
        <v>9</v>
      </c>
      <c r="Z28" s="20" t="s">
        <v>9</v>
      </c>
      <c r="AA28" s="20" t="s">
        <v>9</v>
      </c>
      <c r="AB28" s="40" t="str">
        <f>IF(Tabla14[[#This Row],[Entrega  task 1 ]]="P","Pendiente",Tabla14[[#This Row],[Entrega  task 1 ]]-$C$33)</f>
        <v>Pendiente</v>
      </c>
      <c r="AC28" s="41" t="str">
        <f>IF(Tabla14[[#This Row],[Entrega task2]]="P","Pendiente",Tabla14[[#This Row],[Entrega task2]]-$C$34)</f>
        <v>Pendiente</v>
      </c>
      <c r="AD28" s="42" t="str">
        <f>IF(Tabla14[[#This Row],[Entrega task 3]]="P","Pendiente",Tabla14[[#This Row],[Entrega task 3]]-$C$35)</f>
        <v>Pendiente</v>
      </c>
      <c r="AE28" s="42" t="str">
        <f>IF(Tabla14[[#This Row],[Entrega task 4]]="P","Pendiente",Tabla14[[#This Row],[Entrega task 4]]-$C$36)</f>
        <v>Pendiente</v>
      </c>
      <c r="AF28" s="42" t="str">
        <f>IF(Tabla14[[#This Row],[Entrega task 5 ]]="P","Pendiente",Tabla14[[#This Row],[Entrega task 5 ]]-$C$37)</f>
        <v>Pendiente</v>
      </c>
      <c r="AG28" s="42" t="str">
        <f>IF(Tabla14[[#This Row],[Entrega task 6 ]]="P","Pendiente",Tabla14[[#This Row],[Entrega task 6 ]]-$C$38)</f>
        <v>Pendiente</v>
      </c>
      <c r="AH28" s="42" t="str">
        <f>IF(Tabla14[[#This Row],[Entrega task 7 ]]="P","Pendiente",Tabla14[[#This Row],[Entrega task 7 ]]-$C$39)</f>
        <v>Pendiente</v>
      </c>
      <c r="AI28" s="42" t="str">
        <f>IF(Tabla14[[#This Row],[Entrega task 8]]="P","Pendiente",Tabla14[[#This Row],[Entrega task 8]]-$C$40)</f>
        <v>Pendiente</v>
      </c>
      <c r="AJ28" s="43" t="str">
        <f>IF(Tabla14[[#This Row],[Entrega task 9]]="P","Pendiente",Tabla14[[#This Row],[Entrega task 9]]-$C$41)</f>
        <v>Pendiente</v>
      </c>
      <c r="AK28" s="43" t="str">
        <f>IF(Tabla14[[#This Row],[Entrega task 10]]="P","Pendiente",Tabla14[[#This Row],[Entrega task 10]]-$C$42)</f>
        <v>Pendiente</v>
      </c>
      <c r="AL28" s="42" t="str">
        <f>IF(Tabla14[[#This Row],[Entrega task 11]]="P","Pendiente",Tabla14[[#This Row],[Entrega task 11]]-$C$43)</f>
        <v>Pendiente</v>
      </c>
      <c r="AM28" s="42" t="str">
        <f>IF(Tabla14[[#This Row],[Entrega task 12]]="P","Pendiente",Tabla14[[#This Row],[Entrega task 12]]-$C$44)</f>
        <v>Pendiente</v>
      </c>
      <c r="AN28" s="42" t="str">
        <f>IF(Tabla14[[#This Row],[Entrega task 13]]="P","Pendiente",Tabla14[[#This Row],[Entrega task 13]]-$C$45)</f>
        <v>Pendiente</v>
      </c>
      <c r="AO28" s="42" t="str">
        <f>IF(Tabla14[[#This Row],[Entrega task 14]]="P","Pendiente",Tabla14[[#This Row],[Entrega task 14]]-$C$46)</f>
        <v>Pendiente</v>
      </c>
      <c r="AP28" s="42" t="str">
        <f>IF(Tabla14[[#This Row],[Entrega task 15]]="P","Pendiente",Tabla14[[#This Row],[Entrega task 15]]-$C$47)</f>
        <v>Pendiente</v>
      </c>
      <c r="AQ28" s="42" t="str">
        <f>IF(Tabla14[[#This Row],[Entrega task 16]]="P","Pendiente",Tabla14[[#This Row],[Entrega task 16]]-$C$48)</f>
        <v>Pendiente</v>
      </c>
      <c r="AR28" s="42" t="str">
        <f>IF(Tabla14[[#This Row],[Entrega task 17]]="P","Pendiente",Tabla14[[#This Row],[Entrega task 17]]-$C$49)</f>
        <v>Pendiente</v>
      </c>
      <c r="AS28" s="42" t="str">
        <f>IF(Tabla14[[#This Row],[Entrega task 18]]="P","Pendiente",Tabla14[[#This Row],[Entrega task 18]]-$C$50)</f>
        <v>Pendiente</v>
      </c>
      <c r="AT28" s="42" t="str">
        <f>IF(Tabla14[[#This Row],[Entrega task 19]]="P","Pendiente",Tabla14[[#This Row],[Entrega task 19]]-$C$51)</f>
        <v>Pendiente</v>
      </c>
      <c r="AU28" s="42" t="str">
        <f>IF(Tabla14[[#This Row],[Entrega task 20]]="P","Pendiente",Tabla14[[#This Row],[Entrega task 20]]-$C$52)</f>
        <v>Pendiente</v>
      </c>
      <c r="AV28" s="42" t="str">
        <f>IF(Tabla14[[#This Row],[Entrega task 21]]="P","Pendiente",Tabla14[[#This Row],[Entrega task 21]]-$C$53)</f>
        <v>Pendiente</v>
      </c>
      <c r="AW28" s="42" t="str">
        <f>IF(Tabla14[[#This Row],[Entrega task 22]]="P","Pendiente",Tabla14[[#This Row],[Entrega task 22]]-$C$54)</f>
        <v>Pendiente</v>
      </c>
      <c r="AX28" s="42" t="str">
        <f>IF(Tabla14[[#This Row],[Entrega task 23]]="P","Pendiente",Tabla14[[#This Row],[Entrega task 23]]-$C$55)</f>
        <v>Pendiente</v>
      </c>
      <c r="AY28" s="42" t="str">
        <f>IF(Tabla14[[#This Row],[Entrega task 24]]="P","Pendiente",Tabla14[[#This Row],[Entrega task 24]]-$C$56)</f>
        <v>Pendiente</v>
      </c>
      <c r="AZ28" s="42" t="str">
        <f>IF(Tabla14[[#This Row],[Entrega task 25]]="P","Pendiente",Tabla14[[#This Row],[Entrega task 25]]-$C$57)</f>
        <v>Pendiente</v>
      </c>
    </row>
    <row r="29" spans="1:53" x14ac:dyDescent="0.25">
      <c r="A29" s="45"/>
      <c r="B29" s="46"/>
      <c r="C29" s="20" t="s">
        <v>9</v>
      </c>
      <c r="D29" s="20" t="s">
        <v>9</v>
      </c>
      <c r="E29" s="20" t="s">
        <v>9</v>
      </c>
      <c r="F29" s="20" t="s">
        <v>9</v>
      </c>
      <c r="G29" s="20" t="s">
        <v>9</v>
      </c>
      <c r="H29" s="20" t="s">
        <v>9</v>
      </c>
      <c r="I29" s="20" t="s">
        <v>9</v>
      </c>
      <c r="J29" s="20" t="s">
        <v>9</v>
      </c>
      <c r="K29" s="20" t="s">
        <v>9</v>
      </c>
      <c r="L29" s="20" t="s">
        <v>9</v>
      </c>
      <c r="M29" s="20" t="s">
        <v>9</v>
      </c>
      <c r="N29" s="20" t="s">
        <v>9</v>
      </c>
      <c r="O29" s="20" t="s">
        <v>9</v>
      </c>
      <c r="P29" s="20" t="s">
        <v>9</v>
      </c>
      <c r="Q29" s="20" t="s">
        <v>9</v>
      </c>
      <c r="R29" s="20" t="s">
        <v>9</v>
      </c>
      <c r="S29" s="20" t="s">
        <v>9</v>
      </c>
      <c r="T29" s="20" t="s">
        <v>9</v>
      </c>
      <c r="U29" s="20" t="s">
        <v>9</v>
      </c>
      <c r="V29" s="20" t="s">
        <v>9</v>
      </c>
      <c r="W29" s="20" t="s">
        <v>9</v>
      </c>
      <c r="X29" s="20" t="s">
        <v>9</v>
      </c>
      <c r="Y29" s="20" t="s">
        <v>9</v>
      </c>
      <c r="Z29" s="20" t="s">
        <v>9</v>
      </c>
      <c r="AA29" s="20" t="s">
        <v>9</v>
      </c>
      <c r="AB29" s="40" t="str">
        <f>IF(Tabla14[[#This Row],[Entrega  task 1 ]]="P","Pendiente",Tabla14[[#This Row],[Entrega  task 1 ]]-$C$33)</f>
        <v>Pendiente</v>
      </c>
      <c r="AC29" s="41" t="str">
        <f>IF(Tabla14[[#This Row],[Entrega task2]]="P","Pendiente",Tabla14[[#This Row],[Entrega task2]]-$C$34)</f>
        <v>Pendiente</v>
      </c>
      <c r="AD29" s="43" t="str">
        <f>IF(Tabla14[[#This Row],[Entrega task 3]]="P","Pendiente",Tabla14[[#This Row],[Entrega task 3]]-$C$35)</f>
        <v>Pendiente</v>
      </c>
      <c r="AE29" s="43" t="str">
        <f>IF(Tabla14[[#This Row],[Entrega task 4]]="P","Pendiente",Tabla14[[#This Row],[Entrega task 4]]-$C$36)</f>
        <v>Pendiente</v>
      </c>
      <c r="AF29" s="43" t="str">
        <f>IF(Tabla14[[#This Row],[Entrega task 5 ]]="P","Pendiente",Tabla14[[#This Row],[Entrega task 5 ]]-$C$37)</f>
        <v>Pendiente</v>
      </c>
      <c r="AG29" s="43" t="str">
        <f>IF(Tabla14[[#This Row],[Entrega task 6 ]]="P","Pendiente",Tabla14[[#This Row],[Entrega task 6 ]]-$C$38)</f>
        <v>Pendiente</v>
      </c>
      <c r="AH29" s="43" t="str">
        <f>IF(Tabla14[[#This Row],[Entrega task 7 ]]="P","Pendiente",Tabla14[[#This Row],[Entrega task 7 ]]-$C$39)</f>
        <v>Pendiente</v>
      </c>
      <c r="AI29" s="43" t="str">
        <f>IF(Tabla14[[#This Row],[Entrega task 8]]="P","Pendiente",Tabla14[[#This Row],[Entrega task 8]]-$C$40)</f>
        <v>Pendiente</v>
      </c>
      <c r="AJ29" s="43" t="str">
        <f>IF(Tabla14[[#This Row],[Entrega task 9]]="P","Pendiente",Tabla14[[#This Row],[Entrega task 9]]-$C$41)</f>
        <v>Pendiente</v>
      </c>
      <c r="AK29" s="43" t="str">
        <f>IF(Tabla14[[#This Row],[Entrega task 10]]="P","Pendiente",Tabla14[[#This Row],[Entrega task 10]]-$C$42)</f>
        <v>Pendiente</v>
      </c>
      <c r="AL29" s="42" t="str">
        <f>IF(Tabla14[[#This Row],[Entrega task 11]]="P","Pendiente",Tabla14[[#This Row],[Entrega task 11]]-$C$43)</f>
        <v>Pendiente</v>
      </c>
      <c r="AM29" s="42" t="str">
        <f>IF(Tabla14[[#This Row],[Entrega task 12]]="P","Pendiente",Tabla14[[#This Row],[Entrega task 12]]-$C$44)</f>
        <v>Pendiente</v>
      </c>
      <c r="AN29" s="42" t="str">
        <f>IF(Tabla14[[#This Row],[Entrega task 13]]="P","Pendiente",Tabla14[[#This Row],[Entrega task 13]]-$C$45)</f>
        <v>Pendiente</v>
      </c>
      <c r="AO29" s="42" t="str">
        <f>IF(Tabla14[[#This Row],[Entrega task 14]]="P","Pendiente",Tabla14[[#This Row],[Entrega task 14]]-$C$46)</f>
        <v>Pendiente</v>
      </c>
      <c r="AP29" s="42" t="str">
        <f>IF(Tabla14[[#This Row],[Entrega task 15]]="P","Pendiente",Tabla14[[#This Row],[Entrega task 15]]-$C$47)</f>
        <v>Pendiente</v>
      </c>
      <c r="AQ29" s="42" t="str">
        <f>IF(Tabla14[[#This Row],[Entrega task 16]]="P","Pendiente",Tabla14[[#This Row],[Entrega task 16]]-$C$48)</f>
        <v>Pendiente</v>
      </c>
      <c r="AR29" s="42" t="str">
        <f>IF(Tabla14[[#This Row],[Entrega task 17]]="P","Pendiente",Tabla14[[#This Row],[Entrega task 17]]-$C$49)</f>
        <v>Pendiente</v>
      </c>
      <c r="AS29" s="42" t="str">
        <f>IF(Tabla14[[#This Row],[Entrega task 18]]="P","Pendiente",Tabla14[[#This Row],[Entrega task 18]]-$C$50)</f>
        <v>Pendiente</v>
      </c>
      <c r="AT29" s="42" t="str">
        <f>IF(Tabla14[[#This Row],[Entrega task 19]]="P","Pendiente",Tabla14[[#This Row],[Entrega task 19]]-$C$51)</f>
        <v>Pendiente</v>
      </c>
      <c r="AU29" s="42" t="str">
        <f>IF(Tabla14[[#This Row],[Entrega task 20]]="P","Pendiente",Tabla14[[#This Row],[Entrega task 20]]-$C$52)</f>
        <v>Pendiente</v>
      </c>
      <c r="AV29" s="42" t="str">
        <f>IF(Tabla14[[#This Row],[Entrega task 21]]="P","Pendiente",Tabla14[[#This Row],[Entrega task 21]]-$C$53)</f>
        <v>Pendiente</v>
      </c>
      <c r="AW29" s="42" t="str">
        <f>IF(Tabla14[[#This Row],[Entrega task 22]]="P","Pendiente",Tabla14[[#This Row],[Entrega task 22]]-$C$54)</f>
        <v>Pendiente</v>
      </c>
      <c r="AX29" s="42" t="str">
        <f>IF(Tabla14[[#This Row],[Entrega task 23]]="P","Pendiente",Tabla14[[#This Row],[Entrega task 23]]-$C$55)</f>
        <v>Pendiente</v>
      </c>
      <c r="AY29" s="42" t="str">
        <f>IF(Tabla14[[#This Row],[Entrega task 24]]="P","Pendiente",Tabla14[[#This Row],[Entrega task 24]]-$C$56)</f>
        <v>Pendiente</v>
      </c>
      <c r="AZ29" s="42" t="str">
        <f>IF(Tabla14[[#This Row],[Entrega task 25]]="P","Pendiente",Tabla14[[#This Row],[Entrega task 25]]-$C$57)</f>
        <v>Pendiente</v>
      </c>
    </row>
    <row r="30" spans="1:53" ht="15.75" thickBot="1" x14ac:dyDescent="0.3">
      <c r="A30" s="47"/>
      <c r="B30" s="48"/>
      <c r="C30" s="20" t="s">
        <v>9</v>
      </c>
      <c r="D30" s="20" t="s">
        <v>9</v>
      </c>
      <c r="E30" s="20" t="s">
        <v>9</v>
      </c>
      <c r="F30" s="20" t="s">
        <v>9</v>
      </c>
      <c r="G30" s="20" t="s">
        <v>9</v>
      </c>
      <c r="H30" s="20" t="s">
        <v>9</v>
      </c>
      <c r="I30" s="20" t="s">
        <v>9</v>
      </c>
      <c r="J30" s="20" t="s">
        <v>9</v>
      </c>
      <c r="K30" s="20" t="s">
        <v>9</v>
      </c>
      <c r="L30" s="20" t="s">
        <v>9</v>
      </c>
      <c r="M30" s="20" t="s">
        <v>9</v>
      </c>
      <c r="N30" s="20" t="s">
        <v>9</v>
      </c>
      <c r="O30" s="20" t="s">
        <v>9</v>
      </c>
      <c r="P30" s="20" t="s">
        <v>9</v>
      </c>
      <c r="Q30" s="20" t="s">
        <v>9</v>
      </c>
      <c r="R30" s="20" t="s">
        <v>9</v>
      </c>
      <c r="S30" s="20" t="s">
        <v>9</v>
      </c>
      <c r="T30" s="20" t="s">
        <v>9</v>
      </c>
      <c r="U30" s="20" t="s">
        <v>9</v>
      </c>
      <c r="V30" s="20" t="s">
        <v>9</v>
      </c>
      <c r="W30" s="20" t="s">
        <v>9</v>
      </c>
      <c r="X30" s="20" t="s">
        <v>9</v>
      </c>
      <c r="Y30" s="20" t="s">
        <v>9</v>
      </c>
      <c r="Z30" s="20" t="s">
        <v>9</v>
      </c>
      <c r="AA30" s="20" t="s">
        <v>9</v>
      </c>
      <c r="AB30" s="40" t="str">
        <f>IF(Tabla14[[#This Row],[Entrega  task 1 ]]="P","Pendiente",Tabla14[[#This Row],[Entrega  task 1 ]]-$C$33)</f>
        <v>Pendiente</v>
      </c>
      <c r="AC30" s="41" t="str">
        <f>IF(Tabla14[[#This Row],[Entrega task2]]="P","Pendiente",Tabla14[[#This Row],[Entrega task2]]-$C$34)</f>
        <v>Pendiente</v>
      </c>
      <c r="AD30" s="43" t="str">
        <f>IF(Tabla14[[#This Row],[Entrega task 3]]="P","Pendiente",Tabla14[[#This Row],[Entrega task 3]]-$C$35)</f>
        <v>Pendiente</v>
      </c>
      <c r="AE30" s="43" t="str">
        <f>IF(Tabla14[[#This Row],[Entrega task 4]]="P","Pendiente",Tabla14[[#This Row],[Entrega task 4]]-$C$36)</f>
        <v>Pendiente</v>
      </c>
      <c r="AF30" s="43" t="str">
        <f>IF(Tabla14[[#This Row],[Entrega task 5 ]]="P","Pendiente",Tabla14[[#This Row],[Entrega task 5 ]]-$C$37)</f>
        <v>Pendiente</v>
      </c>
      <c r="AG30" s="43" t="str">
        <f>IF(Tabla14[[#This Row],[Entrega task 6 ]]="P","Pendiente",Tabla14[[#This Row],[Entrega task 6 ]]-$C$38)</f>
        <v>Pendiente</v>
      </c>
      <c r="AH30" s="43" t="str">
        <f>IF(Tabla14[[#This Row],[Entrega task 7 ]]="P","Pendiente",Tabla14[[#This Row],[Entrega task 7 ]]-$C$39)</f>
        <v>Pendiente</v>
      </c>
      <c r="AI30" s="43" t="str">
        <f>IF(Tabla14[[#This Row],[Entrega task 8]]="P","Pendiente",Tabla14[[#This Row],[Entrega task 8]]-$C$40)</f>
        <v>Pendiente</v>
      </c>
      <c r="AJ30" s="43" t="str">
        <f>IF(Tabla14[[#This Row],[Entrega task 9]]="P","Pendiente",Tabla14[[#This Row],[Entrega task 9]]-$C$41)</f>
        <v>Pendiente</v>
      </c>
      <c r="AK30" s="43" t="str">
        <f>IF(Tabla14[[#This Row],[Entrega task 10]]="P","Pendiente",Tabla14[[#This Row],[Entrega task 10]]-$C$42)</f>
        <v>Pendiente</v>
      </c>
      <c r="AL30" s="42" t="str">
        <f>IF(Tabla14[[#This Row],[Entrega task 11]]="P","Pendiente",Tabla14[[#This Row],[Entrega task 11]]-$C$43)</f>
        <v>Pendiente</v>
      </c>
      <c r="AM30" s="42" t="str">
        <f>IF(Tabla14[[#This Row],[Entrega task 12]]="P","Pendiente",Tabla14[[#This Row],[Entrega task 12]]-$C$44)</f>
        <v>Pendiente</v>
      </c>
      <c r="AN30" s="42" t="str">
        <f>IF(Tabla14[[#This Row],[Entrega task 13]]="P","Pendiente",Tabla14[[#This Row],[Entrega task 13]]-$C$45)</f>
        <v>Pendiente</v>
      </c>
      <c r="AO30" s="42" t="str">
        <f>IF(Tabla14[[#This Row],[Entrega task 14]]="P","Pendiente",Tabla14[[#This Row],[Entrega task 14]]-$C$46)</f>
        <v>Pendiente</v>
      </c>
      <c r="AP30" s="42" t="str">
        <f>IF(Tabla14[[#This Row],[Entrega task 15]]="P","Pendiente",Tabla14[[#This Row],[Entrega task 15]]-$C$47)</f>
        <v>Pendiente</v>
      </c>
      <c r="AQ30" s="42" t="str">
        <f>IF(Tabla14[[#This Row],[Entrega task 16]]="P","Pendiente",Tabla14[[#This Row],[Entrega task 16]]-$C$48)</f>
        <v>Pendiente</v>
      </c>
      <c r="AR30" s="42" t="str">
        <f>IF(Tabla14[[#This Row],[Entrega task 17]]="P","Pendiente",Tabla14[[#This Row],[Entrega task 17]]-$C$49)</f>
        <v>Pendiente</v>
      </c>
      <c r="AS30" s="42" t="str">
        <f>IF(Tabla14[[#This Row],[Entrega task 18]]="P","Pendiente",Tabla14[[#This Row],[Entrega task 18]]-$C$50)</f>
        <v>Pendiente</v>
      </c>
      <c r="AT30" s="42" t="str">
        <f>IF(Tabla14[[#This Row],[Entrega task 19]]="P","Pendiente",Tabla14[[#This Row],[Entrega task 19]]-$C$51)</f>
        <v>Pendiente</v>
      </c>
      <c r="AU30" s="42" t="str">
        <f>IF(Tabla14[[#This Row],[Entrega task 20]]="P","Pendiente",Tabla14[[#This Row],[Entrega task 20]]-$C$52)</f>
        <v>Pendiente</v>
      </c>
      <c r="AV30" s="42" t="str">
        <f>IF(Tabla14[[#This Row],[Entrega task 21]]="P","Pendiente",Tabla14[[#This Row],[Entrega task 21]]-$C$53)</f>
        <v>Pendiente</v>
      </c>
      <c r="AW30" s="42" t="str">
        <f>IF(Tabla14[[#This Row],[Entrega task 22]]="P","Pendiente",Tabla14[[#This Row],[Entrega task 22]]-$C$54)</f>
        <v>Pendiente</v>
      </c>
      <c r="AX30" s="42" t="str">
        <f>IF(Tabla14[[#This Row],[Entrega task 23]]="P","Pendiente",Tabla14[[#This Row],[Entrega task 23]]-$C$55)</f>
        <v>Pendiente</v>
      </c>
      <c r="AY30" s="42" t="str">
        <f>IF(Tabla14[[#This Row],[Entrega task 24]]="P","Pendiente",Tabla14[[#This Row],[Entrega task 24]]-$C$56)</f>
        <v>Pendiente</v>
      </c>
      <c r="AZ30" s="42" t="str">
        <f>IF(Tabla14[[#This Row],[Entrega task 25]]="P","Pendiente",Tabla14[[#This Row],[Entrega task 25]]-$C$57)</f>
        <v>Pendiente</v>
      </c>
    </row>
    <row r="31" spans="1:53" ht="45.75" thickBot="1" x14ac:dyDescent="0.3">
      <c r="A31" s="2"/>
      <c r="B31" s="2"/>
      <c r="C31" s="20"/>
      <c r="D31" s="20"/>
      <c r="E31" s="20"/>
      <c r="F31" s="4"/>
      <c r="G31" s="4"/>
      <c r="H31" s="4"/>
      <c r="I31" s="2"/>
      <c r="J31" s="2"/>
      <c r="K31" s="2"/>
      <c r="L31" s="2"/>
      <c r="M31" s="2"/>
      <c r="N31" s="2"/>
      <c r="O31" s="2"/>
      <c r="P31" s="2"/>
      <c r="Q31" s="2"/>
      <c r="R31" s="2"/>
      <c r="S31" s="2"/>
      <c r="T31" s="2"/>
      <c r="U31" s="2"/>
      <c r="V31" s="2"/>
      <c r="W31" s="2"/>
      <c r="X31" s="2"/>
      <c r="Y31" s="2"/>
      <c r="Z31" s="2"/>
      <c r="AA31" s="2"/>
      <c r="AB31" s="16" t="e">
        <f>AVERAGE(Tabla14[[ task 1 ]])</f>
        <v>#DIV/0!</v>
      </c>
      <c r="AC31" s="16" t="e">
        <f>AVERAGE(Tabla14[task2])</f>
        <v>#DIV/0!</v>
      </c>
      <c r="AD31" s="16" t="e">
        <f>AVERAGE(Tabla14[task 3])</f>
        <v>#DIV/0!</v>
      </c>
      <c r="AE31" s="16" t="e">
        <f>AVERAGE(Tabla14[task 4])</f>
        <v>#DIV/0!</v>
      </c>
      <c r="AF31" s="16" t="e">
        <f>AVERAGE(Tabla14[task 5])</f>
        <v>#DIV/0!</v>
      </c>
      <c r="AG31" s="16" t="e">
        <f>AVERAGE(Tabla14[task 6])</f>
        <v>#DIV/0!</v>
      </c>
      <c r="AH31" s="16" t="e">
        <f>AVERAGE(Tabla14[task 7])</f>
        <v>#DIV/0!</v>
      </c>
      <c r="AI31" s="16" t="e">
        <f>AVERAGE(Tabla14[task 8])</f>
        <v>#DIV/0!</v>
      </c>
      <c r="AJ31" s="16" t="e">
        <f>AVERAGE(Tabla14[task 9])</f>
        <v>#DIV/0!</v>
      </c>
      <c r="AK31" s="37" t="e">
        <f>AVERAGE(Tabla14[task 10])</f>
        <v>#DIV/0!</v>
      </c>
      <c r="AL31" s="37" t="e">
        <f>AVERAGE(AL4:AL28)</f>
        <v>#DIV/0!</v>
      </c>
      <c r="AM31" s="37" t="e">
        <f t="shared" ref="AM31:AZ31" si="0">AVERAGE(AM4:AM28)</f>
        <v>#DIV/0!</v>
      </c>
      <c r="AN31" s="37" t="e">
        <f t="shared" si="0"/>
        <v>#DIV/0!</v>
      </c>
      <c r="AO31" s="37" t="e">
        <f t="shared" si="0"/>
        <v>#DIV/0!</v>
      </c>
      <c r="AP31" s="37" t="e">
        <f t="shared" si="0"/>
        <v>#DIV/0!</v>
      </c>
      <c r="AQ31" s="37" t="e">
        <f t="shared" si="0"/>
        <v>#DIV/0!</v>
      </c>
      <c r="AR31" s="37" t="e">
        <f t="shared" si="0"/>
        <v>#DIV/0!</v>
      </c>
      <c r="AS31" s="37" t="e">
        <f t="shared" si="0"/>
        <v>#DIV/0!</v>
      </c>
      <c r="AT31" s="37" t="e">
        <f t="shared" si="0"/>
        <v>#DIV/0!</v>
      </c>
      <c r="AU31" s="37" t="e">
        <f t="shared" si="0"/>
        <v>#DIV/0!</v>
      </c>
      <c r="AV31" s="37" t="e">
        <f t="shared" si="0"/>
        <v>#DIV/0!</v>
      </c>
      <c r="AW31" s="37" t="e">
        <f t="shared" si="0"/>
        <v>#DIV/0!</v>
      </c>
      <c r="AX31" s="37" t="e">
        <f t="shared" si="0"/>
        <v>#DIV/0!</v>
      </c>
      <c r="AY31" s="37" t="e">
        <f t="shared" si="0"/>
        <v>#DIV/0!</v>
      </c>
      <c r="AZ31" s="37" t="e">
        <f t="shared" si="0"/>
        <v>#DIV/0!</v>
      </c>
      <c r="BA31" s="3" t="s">
        <v>35</v>
      </c>
    </row>
    <row r="32" spans="1:53" ht="45.75" thickBot="1" x14ac:dyDescent="0.3">
      <c r="A32" s="7" t="s">
        <v>88</v>
      </c>
      <c r="B32" s="8" t="s">
        <v>89</v>
      </c>
      <c r="C32" s="9" t="s">
        <v>90</v>
      </c>
      <c r="D32" s="10" t="s">
        <v>91</v>
      </c>
      <c r="H32" s="3" t="s">
        <v>36</v>
      </c>
      <c r="I32" s="2"/>
      <c r="J32" s="2"/>
    </row>
    <row r="33" spans="1:10" x14ac:dyDescent="0.25">
      <c r="A33" s="5" t="s">
        <v>99</v>
      </c>
      <c r="B33" s="1" t="s">
        <v>92</v>
      </c>
      <c r="C33" s="15" t="s">
        <v>9</v>
      </c>
      <c r="D33" s="6" t="s">
        <v>4</v>
      </c>
      <c r="H33" s="25" t="s">
        <v>37</v>
      </c>
      <c r="I33" s="26"/>
      <c r="J33" s="22"/>
    </row>
    <row r="34" spans="1:10" x14ac:dyDescent="0.25">
      <c r="A34" s="5" t="s">
        <v>100</v>
      </c>
      <c r="B34" s="1"/>
      <c r="C34" s="15" t="s">
        <v>9</v>
      </c>
      <c r="D34" s="6"/>
      <c r="H34" s="27" t="s">
        <v>38</v>
      </c>
      <c r="I34" s="28"/>
      <c r="J34" s="23"/>
    </row>
    <row r="35" spans="1:10" x14ac:dyDescent="0.25">
      <c r="A35" s="5" t="s">
        <v>5</v>
      </c>
      <c r="B35" s="1"/>
      <c r="C35" s="15" t="s">
        <v>9</v>
      </c>
      <c r="D35" s="6"/>
      <c r="H35" s="29" t="s">
        <v>39</v>
      </c>
      <c r="I35" s="30"/>
      <c r="J35" s="23"/>
    </row>
    <row r="36" spans="1:10" ht="30" x14ac:dyDescent="0.25">
      <c r="A36" s="5" t="s">
        <v>6</v>
      </c>
      <c r="B36" s="1"/>
      <c r="C36" s="15" t="s">
        <v>9</v>
      </c>
      <c r="D36" s="6"/>
      <c r="H36" s="31" t="s">
        <v>40</v>
      </c>
      <c r="I36" s="32"/>
      <c r="J36" s="23"/>
    </row>
    <row r="37" spans="1:10" x14ac:dyDescent="0.25">
      <c r="A37" s="5" t="s">
        <v>17</v>
      </c>
      <c r="B37" s="1"/>
      <c r="C37" s="15" t="s">
        <v>9</v>
      </c>
      <c r="D37" s="6"/>
      <c r="H37" s="33" t="s">
        <v>23</v>
      </c>
      <c r="I37" s="34" t="s">
        <v>24</v>
      </c>
      <c r="J37" s="23"/>
    </row>
    <row r="38" spans="1:10" ht="15.75" thickBot="1" x14ac:dyDescent="0.3">
      <c r="A38" s="5" t="s">
        <v>18</v>
      </c>
      <c r="B38" s="1"/>
      <c r="C38" s="15" t="s">
        <v>9</v>
      </c>
      <c r="D38" s="6"/>
      <c r="H38" s="35"/>
      <c r="I38" s="36"/>
      <c r="J38" s="24"/>
    </row>
    <row r="39" spans="1:10" x14ac:dyDescent="0.25">
      <c r="A39" s="5" t="s">
        <v>19</v>
      </c>
      <c r="B39" s="1"/>
      <c r="C39" s="15" t="s">
        <v>9</v>
      </c>
      <c r="D39" s="6"/>
    </row>
    <row r="40" spans="1:10" x14ac:dyDescent="0.25">
      <c r="A40" s="5" t="s">
        <v>10</v>
      </c>
      <c r="B40" s="1"/>
      <c r="C40" s="15" t="s">
        <v>9</v>
      </c>
      <c r="D40" s="6"/>
    </row>
    <row r="41" spans="1:10" x14ac:dyDescent="0.25">
      <c r="A41" s="5" t="s">
        <v>11</v>
      </c>
      <c r="B41" s="1"/>
      <c r="C41" s="15" t="s">
        <v>9</v>
      </c>
      <c r="D41" s="6"/>
    </row>
    <row r="42" spans="1:10" x14ac:dyDescent="0.25">
      <c r="A42" s="11" t="s">
        <v>12</v>
      </c>
      <c r="B42" s="12"/>
      <c r="C42" s="15" t="s">
        <v>9</v>
      </c>
      <c r="D42" s="13"/>
    </row>
    <row r="43" spans="1:10" x14ac:dyDescent="0.25">
      <c r="A43" s="11" t="s">
        <v>72</v>
      </c>
      <c r="B43" s="1"/>
      <c r="C43" s="15" t="s">
        <v>9</v>
      </c>
      <c r="D43" s="6"/>
    </row>
    <row r="44" spans="1:10" x14ac:dyDescent="0.25">
      <c r="A44" s="11" t="s">
        <v>73</v>
      </c>
      <c r="B44" s="1"/>
      <c r="C44" s="15" t="s">
        <v>9</v>
      </c>
      <c r="D44" s="6"/>
    </row>
    <row r="45" spans="1:10" x14ac:dyDescent="0.25">
      <c r="A45" s="11" t="s">
        <v>74</v>
      </c>
      <c r="B45" s="1"/>
      <c r="C45" s="15" t="s">
        <v>9</v>
      </c>
      <c r="D45" s="6"/>
    </row>
    <row r="46" spans="1:10" x14ac:dyDescent="0.25">
      <c r="A46" s="11" t="s">
        <v>75</v>
      </c>
      <c r="B46" s="1"/>
      <c r="C46" s="15" t="s">
        <v>9</v>
      </c>
      <c r="D46" s="6"/>
    </row>
    <row r="47" spans="1:10" x14ac:dyDescent="0.25">
      <c r="A47" s="11" t="s">
        <v>76</v>
      </c>
      <c r="B47" s="1"/>
      <c r="C47" s="15" t="s">
        <v>9</v>
      </c>
      <c r="D47" s="6"/>
    </row>
    <row r="48" spans="1:10" x14ac:dyDescent="0.25">
      <c r="A48" s="11" t="s">
        <v>77</v>
      </c>
      <c r="B48" s="12"/>
      <c r="C48" s="15" t="s">
        <v>9</v>
      </c>
      <c r="D48" s="13"/>
    </row>
    <row r="49" spans="1:4" x14ac:dyDescent="0.25">
      <c r="A49" s="11" t="s">
        <v>78</v>
      </c>
      <c r="B49" s="1"/>
      <c r="C49" s="15" t="s">
        <v>9</v>
      </c>
      <c r="D49" s="6"/>
    </row>
    <row r="50" spans="1:4" x14ac:dyDescent="0.25">
      <c r="A50" s="11" t="s">
        <v>79</v>
      </c>
      <c r="B50" s="1"/>
      <c r="C50" s="15" t="s">
        <v>9</v>
      </c>
      <c r="D50" s="6"/>
    </row>
    <row r="51" spans="1:4" x14ac:dyDescent="0.25">
      <c r="A51" s="11" t="s">
        <v>80</v>
      </c>
      <c r="B51" s="1"/>
      <c r="C51" s="15" t="s">
        <v>9</v>
      </c>
      <c r="D51" s="6"/>
    </row>
    <row r="52" spans="1:4" x14ac:dyDescent="0.25">
      <c r="A52" s="11" t="s">
        <v>81</v>
      </c>
      <c r="B52" s="1"/>
      <c r="C52" s="15" t="s">
        <v>9</v>
      </c>
      <c r="D52" s="6"/>
    </row>
    <row r="53" spans="1:4" x14ac:dyDescent="0.25">
      <c r="A53" s="11" t="s">
        <v>82</v>
      </c>
      <c r="B53" s="12"/>
      <c r="C53" s="15" t="s">
        <v>9</v>
      </c>
      <c r="D53" s="13"/>
    </row>
    <row r="54" spans="1:4" x14ac:dyDescent="0.25">
      <c r="A54" s="11" t="s">
        <v>83</v>
      </c>
      <c r="B54" s="1"/>
      <c r="C54" s="15" t="s">
        <v>9</v>
      </c>
      <c r="D54" s="6"/>
    </row>
    <row r="55" spans="1:4" x14ac:dyDescent="0.25">
      <c r="A55" s="11" t="s">
        <v>84</v>
      </c>
      <c r="B55" s="1"/>
      <c r="C55" s="15" t="s">
        <v>9</v>
      </c>
      <c r="D55" s="6"/>
    </row>
    <row r="56" spans="1:4" x14ac:dyDescent="0.25">
      <c r="A56" s="11" t="s">
        <v>85</v>
      </c>
      <c r="B56" s="1"/>
      <c r="C56" s="15" t="s">
        <v>9</v>
      </c>
      <c r="D56" s="6"/>
    </row>
    <row r="57" spans="1:4" x14ac:dyDescent="0.25">
      <c r="A57" s="11" t="s">
        <v>86</v>
      </c>
      <c r="B57" s="12"/>
      <c r="C57" s="15" t="s">
        <v>9</v>
      </c>
      <c r="D57" s="13"/>
    </row>
  </sheetData>
  <mergeCells count="3">
    <mergeCell ref="A1:V1"/>
    <mergeCell ref="AB1:AZ2"/>
    <mergeCell ref="A2:B2"/>
  </mergeCells>
  <phoneticPr fontId="5" type="noConversion"/>
  <conditionalFormatting sqref="AZ36">
    <cfRule type="colorScale" priority="5">
      <colorScale>
        <cfvo type="min"/>
        <cfvo type="max"/>
        <color rgb="FFFF7128"/>
        <color rgb="FFFFEF9C"/>
      </colorScale>
    </cfRule>
  </conditionalFormatting>
  <conditionalFormatting sqref="AB4:AZ30">
    <cfRule type="cellIs" dxfId="444" priority="1" operator="greaterThanOrEqual">
      <formula>23</formula>
    </cfRule>
    <cfRule type="cellIs" dxfId="443" priority="2" operator="between">
      <formula>16</formula>
      <formula>22</formula>
    </cfRule>
    <cfRule type="cellIs" dxfId="442" priority="3" operator="between">
      <formula>8</formula>
      <formula>15</formula>
    </cfRule>
    <cfRule type="cellIs" dxfId="441" priority="4" operator="between">
      <formula>0</formula>
      <formula>7</formula>
    </cfRule>
  </conditionalFormatting>
  <pageMargins left="0.7" right="0.7" top="0.75" bottom="0.75" header="0.3" footer="0.3"/>
  <drawing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B231E-A0B6-4E95-8FA1-DFADFF601FF4}">
  <dimension ref="A1:BA57"/>
  <sheetViews>
    <sheetView topLeftCell="S1" workbookViewId="0">
      <selection activeCell="BA4" sqref="BA4"/>
    </sheetView>
  </sheetViews>
  <sheetFormatPr baseColWidth="10" defaultRowHeight="15" x14ac:dyDescent="0.25"/>
  <cols>
    <col min="1" max="1" width="36" customWidth="1"/>
    <col min="2" max="2" width="22.28515625" bestFit="1" customWidth="1"/>
    <col min="3" max="3" width="16.28515625" customWidth="1"/>
    <col min="4" max="4" width="12.42578125" customWidth="1"/>
    <col min="5" max="5" width="16.28515625" customWidth="1"/>
    <col min="7" max="7" width="10.7109375" customWidth="1"/>
    <col min="8" max="8" width="11.85546875" customWidth="1"/>
    <col min="9" max="9" width="14.42578125" customWidth="1"/>
    <col min="10" max="10" width="10.42578125" bestFit="1" customWidth="1"/>
    <col min="11" max="11" width="10.42578125" customWidth="1"/>
    <col min="12" max="12" width="10.42578125" bestFit="1" customWidth="1"/>
    <col min="13" max="13" width="10.42578125" customWidth="1"/>
    <col min="14" max="15" width="10.140625" customWidth="1"/>
    <col min="16" max="16" width="9.140625" customWidth="1"/>
    <col min="18" max="18" width="8.42578125" customWidth="1"/>
    <col min="19" max="19" width="12.140625" customWidth="1"/>
    <col min="20" max="20" width="8.42578125" customWidth="1"/>
    <col min="21" max="21" width="10.42578125" customWidth="1"/>
    <col min="22" max="52" width="9.42578125" customWidth="1"/>
    <col min="53" max="53" width="13.5703125" customWidth="1"/>
  </cols>
  <sheetData>
    <row r="1" spans="1:52" ht="35.25" thickTop="1" thickBot="1" x14ac:dyDescent="0.3">
      <c r="A1" s="68" t="s">
        <v>87</v>
      </c>
      <c r="B1" s="69"/>
      <c r="C1" s="69"/>
      <c r="D1" s="69"/>
      <c r="E1" s="69"/>
      <c r="F1" s="69"/>
      <c r="G1" s="69"/>
      <c r="H1" s="69"/>
      <c r="I1" s="69"/>
      <c r="J1" s="69"/>
      <c r="K1" s="69"/>
      <c r="L1" s="69"/>
      <c r="M1" s="69"/>
      <c r="N1" s="69"/>
      <c r="O1" s="69"/>
      <c r="P1" s="69"/>
      <c r="Q1" s="69"/>
      <c r="R1" s="69"/>
      <c r="S1" s="69"/>
      <c r="T1" s="69"/>
      <c r="U1" s="69"/>
      <c r="V1" s="69"/>
      <c r="W1" s="17"/>
      <c r="X1" s="17"/>
      <c r="Y1" s="17"/>
      <c r="Z1" s="17"/>
      <c r="AA1" s="17"/>
      <c r="AB1" s="70" t="s">
        <v>13</v>
      </c>
      <c r="AC1" s="71"/>
      <c r="AD1" s="71"/>
      <c r="AE1" s="71"/>
      <c r="AF1" s="71"/>
      <c r="AG1" s="71"/>
      <c r="AH1" s="71"/>
      <c r="AI1" s="71"/>
      <c r="AJ1" s="71"/>
      <c r="AK1" s="71"/>
      <c r="AL1" s="71"/>
      <c r="AM1" s="71"/>
      <c r="AN1" s="71"/>
      <c r="AO1" s="71"/>
      <c r="AP1" s="71"/>
      <c r="AQ1" s="71"/>
      <c r="AR1" s="71"/>
      <c r="AS1" s="71"/>
      <c r="AT1" s="71"/>
      <c r="AU1" s="71"/>
      <c r="AV1" s="71"/>
      <c r="AW1" s="71"/>
      <c r="AX1" s="71"/>
      <c r="AY1" s="71"/>
      <c r="AZ1" s="71"/>
    </row>
    <row r="2" spans="1:52" ht="15" customHeight="1" x14ac:dyDescent="0.25">
      <c r="A2" s="72" t="s">
        <v>34</v>
      </c>
      <c r="B2" s="73"/>
      <c r="C2" s="19" t="s">
        <v>93</v>
      </c>
      <c r="D2" s="21"/>
      <c r="E2" s="21"/>
      <c r="F2" s="21"/>
      <c r="G2" s="18"/>
      <c r="I2" s="21"/>
      <c r="J2" s="21"/>
      <c r="K2" s="2"/>
      <c r="L2" s="2"/>
      <c r="M2" s="2"/>
      <c r="N2" s="2"/>
      <c r="O2" s="2"/>
      <c r="P2" s="2"/>
      <c r="Q2" s="2"/>
      <c r="R2" s="2"/>
      <c r="S2" s="2"/>
      <c r="T2" s="2"/>
      <c r="U2" s="2"/>
      <c r="V2" s="2"/>
      <c r="W2" s="2"/>
      <c r="X2" s="2"/>
      <c r="Y2" s="2"/>
      <c r="Z2" s="2"/>
      <c r="AA2" s="2"/>
      <c r="AB2" s="70"/>
      <c r="AC2" s="71"/>
      <c r="AD2" s="71"/>
      <c r="AE2" s="71"/>
      <c r="AF2" s="71"/>
      <c r="AG2" s="71"/>
      <c r="AH2" s="71"/>
      <c r="AI2" s="71"/>
      <c r="AJ2" s="71"/>
      <c r="AK2" s="71"/>
      <c r="AL2" s="71"/>
      <c r="AM2" s="71"/>
      <c r="AN2" s="71"/>
      <c r="AO2" s="71"/>
      <c r="AP2" s="71"/>
      <c r="AQ2" s="71"/>
      <c r="AR2" s="71"/>
      <c r="AS2" s="71"/>
      <c r="AT2" s="71"/>
      <c r="AU2" s="71"/>
      <c r="AV2" s="71"/>
      <c r="AW2" s="71"/>
      <c r="AX2" s="71"/>
      <c r="AY2" s="71"/>
      <c r="AZ2" s="71"/>
    </row>
    <row r="3" spans="1:52" ht="30" x14ac:dyDescent="0.25">
      <c r="A3" s="45" t="s">
        <v>0</v>
      </c>
      <c r="B3" s="46" t="s">
        <v>1</v>
      </c>
      <c r="C3" s="49" t="s">
        <v>14</v>
      </c>
      <c r="D3" s="49" t="s">
        <v>15</v>
      </c>
      <c r="E3" s="49" t="s">
        <v>16</v>
      </c>
      <c r="F3" s="49" t="s">
        <v>25</v>
      </c>
      <c r="G3" s="3" t="s">
        <v>27</v>
      </c>
      <c r="H3" s="3" t="s">
        <v>26</v>
      </c>
      <c r="I3" s="3" t="s">
        <v>28</v>
      </c>
      <c r="J3" s="3" t="s">
        <v>29</v>
      </c>
      <c r="K3" s="3" t="s">
        <v>30</v>
      </c>
      <c r="L3" s="3" t="s">
        <v>41</v>
      </c>
      <c r="M3" s="3" t="s">
        <v>42</v>
      </c>
      <c r="N3" s="3" t="s">
        <v>43</v>
      </c>
      <c r="O3" s="3" t="s">
        <v>44</v>
      </c>
      <c r="P3" s="3" t="s">
        <v>45</v>
      </c>
      <c r="Q3" s="3" t="s">
        <v>46</v>
      </c>
      <c r="R3" s="3" t="s">
        <v>47</v>
      </c>
      <c r="S3" s="3" t="s">
        <v>48</v>
      </c>
      <c r="T3" s="3" t="s">
        <v>49</v>
      </c>
      <c r="U3" s="3" t="s">
        <v>50</v>
      </c>
      <c r="V3" s="3" t="s">
        <v>51</v>
      </c>
      <c r="W3" s="3" t="s">
        <v>52</v>
      </c>
      <c r="X3" s="3" t="s">
        <v>53</v>
      </c>
      <c r="Y3" s="3" t="s">
        <v>54</v>
      </c>
      <c r="Z3" s="3" t="s">
        <v>55</v>
      </c>
      <c r="AA3" s="3" t="s">
        <v>56</v>
      </c>
      <c r="AB3" s="44" t="s">
        <v>8</v>
      </c>
      <c r="AC3" s="38" t="s">
        <v>7</v>
      </c>
      <c r="AD3" s="38" t="s">
        <v>2</v>
      </c>
      <c r="AE3" s="38" t="s">
        <v>3</v>
      </c>
      <c r="AF3" s="38" t="s">
        <v>20</v>
      </c>
      <c r="AG3" s="38" t="s">
        <v>21</v>
      </c>
      <c r="AH3" s="38" t="s">
        <v>22</v>
      </c>
      <c r="AI3" s="38" t="s">
        <v>31</v>
      </c>
      <c r="AJ3" s="38" t="s">
        <v>32</v>
      </c>
      <c r="AK3" s="38" t="s">
        <v>33</v>
      </c>
      <c r="AL3" s="39" t="s">
        <v>57</v>
      </c>
      <c r="AM3" s="39" t="s">
        <v>58</v>
      </c>
      <c r="AN3" s="39" t="s">
        <v>59</v>
      </c>
      <c r="AO3" s="39" t="s">
        <v>60</v>
      </c>
      <c r="AP3" s="39" t="s">
        <v>61</v>
      </c>
      <c r="AQ3" s="39" t="s">
        <v>62</v>
      </c>
      <c r="AR3" s="39" t="s">
        <v>63</v>
      </c>
      <c r="AS3" s="39" t="s">
        <v>64</v>
      </c>
      <c r="AT3" s="39" t="s">
        <v>65</v>
      </c>
      <c r="AU3" s="39" t="s">
        <v>66</v>
      </c>
      <c r="AV3" s="39" t="s">
        <v>67</v>
      </c>
      <c r="AW3" s="39" t="s">
        <v>68</v>
      </c>
      <c r="AX3" s="39" t="s">
        <v>69</v>
      </c>
      <c r="AY3" s="39" t="s">
        <v>70</v>
      </c>
      <c r="AZ3" s="39" t="s">
        <v>71</v>
      </c>
    </row>
    <row r="4" spans="1:52" x14ac:dyDescent="0.25">
      <c r="A4" s="45"/>
      <c r="B4" s="46"/>
      <c r="C4" s="20" t="s">
        <v>9</v>
      </c>
      <c r="D4" s="20" t="s">
        <v>9</v>
      </c>
      <c r="E4" s="20" t="s">
        <v>9</v>
      </c>
      <c r="F4" s="20" t="s">
        <v>9</v>
      </c>
      <c r="G4" s="20" t="s">
        <v>9</v>
      </c>
      <c r="H4" s="20" t="s">
        <v>9</v>
      </c>
      <c r="I4" s="20" t="s">
        <v>9</v>
      </c>
      <c r="J4" s="20" t="s">
        <v>9</v>
      </c>
      <c r="K4" s="20" t="s">
        <v>9</v>
      </c>
      <c r="L4" s="20" t="s">
        <v>9</v>
      </c>
      <c r="M4" s="20" t="s">
        <v>9</v>
      </c>
      <c r="N4" s="20" t="s">
        <v>9</v>
      </c>
      <c r="O4" s="20" t="s">
        <v>9</v>
      </c>
      <c r="P4" s="20" t="s">
        <v>9</v>
      </c>
      <c r="Q4" s="20" t="s">
        <v>9</v>
      </c>
      <c r="R4" s="20" t="s">
        <v>9</v>
      </c>
      <c r="S4" s="20" t="s">
        <v>9</v>
      </c>
      <c r="T4" s="20" t="s">
        <v>9</v>
      </c>
      <c r="U4" s="20" t="s">
        <v>9</v>
      </c>
      <c r="V4" s="20" t="s">
        <v>9</v>
      </c>
      <c r="W4" s="20" t="s">
        <v>9</v>
      </c>
      <c r="X4" s="20" t="s">
        <v>9</v>
      </c>
      <c r="Y4" s="20" t="s">
        <v>9</v>
      </c>
      <c r="Z4" s="20" t="s">
        <v>9</v>
      </c>
      <c r="AA4" s="20" t="s">
        <v>9</v>
      </c>
      <c r="AB4" s="40" t="str">
        <f>IF(Tabla142[[#This Row],[Entrega  task 1 ]]="P","Pendiente",Tabla142[[#This Row],[Entrega  task 1 ]]-$C$33)</f>
        <v>Pendiente</v>
      </c>
      <c r="AC4" s="41" t="str">
        <f>IF(Tabla142[[#This Row],[Entrega task2]]="P","Pendiente",Tabla142[[#This Row],[Entrega task2]]-$C$34)</f>
        <v>Pendiente</v>
      </c>
      <c r="AD4" s="42" t="str">
        <f>IF(Tabla142[[#This Row],[Entrega task 3]]="P","Pendiente",Tabla142[[#This Row],[Entrega task 3]]-$C$35)</f>
        <v>Pendiente</v>
      </c>
      <c r="AE4" s="42" t="str">
        <f>IF(Tabla142[[#This Row],[Entrega task 4]]="P","Pendiente",Tabla142[[#This Row],[Entrega task 4]]-$C$36)</f>
        <v>Pendiente</v>
      </c>
      <c r="AF4" s="42" t="str">
        <f>IF(Tabla142[[#This Row],[Entrega task 5 ]]="P","Pendiente",Tabla142[[#This Row],[Entrega task 5 ]]-$C$37)</f>
        <v>Pendiente</v>
      </c>
      <c r="AG4" s="42" t="str">
        <f>IF(Tabla142[[#This Row],[Entrega task 6 ]]="P","Pendiente",Tabla142[[#This Row],[Entrega task 6 ]]-$C$38)</f>
        <v>Pendiente</v>
      </c>
      <c r="AH4" s="42" t="str">
        <f>IF(Tabla142[[#This Row],[Entrega task 7 ]]="P","Pendiente",Tabla142[[#This Row],[Entrega task 7 ]]-$C$39)</f>
        <v>Pendiente</v>
      </c>
      <c r="AI4" s="42" t="str">
        <f>IF(Tabla142[[#This Row],[Entrega task 8]]="P","Pendiente",Tabla142[[#This Row],[Entrega task 8]]-$C$40)</f>
        <v>Pendiente</v>
      </c>
      <c r="AJ4" s="42" t="str">
        <f>IF(Tabla142[[#This Row],[Entrega task 9]]="P","Pendiente",Tabla142[[#This Row],[Entrega task 9]]-$C$41)</f>
        <v>Pendiente</v>
      </c>
      <c r="AK4" s="42" t="str">
        <f>IF(Tabla142[[#This Row],[Entrega task 10]]="P","Pendiente",Tabla142[[#This Row],[Entrega task 10]]-$C$42)</f>
        <v>Pendiente</v>
      </c>
      <c r="AL4" s="42" t="str">
        <f>IF(Tabla142[[#This Row],[Entrega task 11]]="P","Pendiente",Tabla142[[#This Row],[Entrega task 11]]-$C$43)</f>
        <v>Pendiente</v>
      </c>
      <c r="AM4" s="42" t="str">
        <f>IF(Tabla142[[#This Row],[Entrega task 12]]="P","Pendiente",Tabla142[[#This Row],[Entrega task 12]]-$C$44)</f>
        <v>Pendiente</v>
      </c>
      <c r="AN4" s="42" t="str">
        <f>IF(Tabla142[[#This Row],[Entrega task 13]]="P","Pendiente",Tabla142[[#This Row],[Entrega task 13]]-$C$45)</f>
        <v>Pendiente</v>
      </c>
      <c r="AO4" s="42" t="str">
        <f>IF(Tabla142[[#This Row],[Entrega task 14]]="P","Pendiente",Tabla142[[#This Row],[Entrega task 14]]-$C$46)</f>
        <v>Pendiente</v>
      </c>
      <c r="AP4" s="42" t="str">
        <f>IF(Tabla142[[#This Row],[Entrega task 15]]="P","Pendiente",Tabla142[[#This Row],[Entrega task 15]]-$C$47)</f>
        <v>Pendiente</v>
      </c>
      <c r="AQ4" s="42" t="str">
        <f>IF(Tabla142[[#This Row],[Entrega task 16]]="P","Pendiente",Tabla142[[#This Row],[Entrega task 16]]-$C$48)</f>
        <v>Pendiente</v>
      </c>
      <c r="AR4" s="42" t="str">
        <f>IF(Tabla142[[#This Row],[Entrega task 17]]="P","Pendiente",Tabla142[[#This Row],[Entrega task 17]]-$C$49)</f>
        <v>Pendiente</v>
      </c>
      <c r="AS4" s="42" t="str">
        <f>IF(Tabla142[[#This Row],[Entrega task 18]]="P","Pendiente",Tabla142[[#This Row],[Entrega task 18]]-$C$50)</f>
        <v>Pendiente</v>
      </c>
      <c r="AT4" s="42" t="str">
        <f>IF(Tabla142[[#This Row],[Entrega task 19]]="P","Pendiente",Tabla142[[#This Row],[Entrega task 19]]-$C$51)</f>
        <v>Pendiente</v>
      </c>
      <c r="AU4" s="42" t="str">
        <f>IF(Tabla142[[#This Row],[Entrega task 20]]="P","Pendiente",Tabla142[[#This Row],[Entrega task 20]]-$C$52)</f>
        <v>Pendiente</v>
      </c>
      <c r="AV4" s="42" t="str">
        <f>IF(Tabla142[[#This Row],[Entrega task 21]]="P","Pendiente",Tabla142[[#This Row],[Entrega task 21]]-$C$53)</f>
        <v>Pendiente</v>
      </c>
      <c r="AW4" s="42" t="str">
        <f>IF(Tabla142[[#This Row],[Entrega task 22]]="P","Pendiente",Tabla142[[#This Row],[Entrega task 22]]-$C$54)</f>
        <v>Pendiente</v>
      </c>
      <c r="AX4" s="42" t="str">
        <f>IF(Tabla142[[#This Row],[Entrega task 23]]="P","Pendiente",Tabla142[[#This Row],[Entrega task 23]]-$C$55)</f>
        <v>Pendiente</v>
      </c>
      <c r="AY4" s="42" t="str">
        <f>IF(Tabla142[[#This Row],[Entrega task 24]]="P","Pendiente",Tabla142[[#This Row],[Entrega task 24]]-$C$56)</f>
        <v>Pendiente</v>
      </c>
      <c r="AZ4" s="42" t="str">
        <f>IF(Tabla142[[#This Row],[Entrega task 25]]="P","Pendiente",Tabla142[[#This Row],[Entrega task 25]]-$C$57)</f>
        <v>Pendiente</v>
      </c>
    </row>
    <row r="5" spans="1:52" x14ac:dyDescent="0.25">
      <c r="A5" s="45"/>
      <c r="B5" s="46"/>
      <c r="C5" s="20" t="s">
        <v>9</v>
      </c>
      <c r="D5" s="20" t="s">
        <v>9</v>
      </c>
      <c r="E5" s="20" t="s">
        <v>9</v>
      </c>
      <c r="F5" s="20" t="s">
        <v>9</v>
      </c>
      <c r="G5" s="20" t="s">
        <v>9</v>
      </c>
      <c r="H5" s="20" t="s">
        <v>9</v>
      </c>
      <c r="I5" s="20" t="s">
        <v>9</v>
      </c>
      <c r="J5" s="20" t="s">
        <v>9</v>
      </c>
      <c r="K5" s="20" t="s">
        <v>9</v>
      </c>
      <c r="L5" s="20" t="s">
        <v>9</v>
      </c>
      <c r="M5" s="20" t="s">
        <v>9</v>
      </c>
      <c r="N5" s="20" t="s">
        <v>9</v>
      </c>
      <c r="O5" s="20" t="s">
        <v>9</v>
      </c>
      <c r="P5" s="20" t="s">
        <v>9</v>
      </c>
      <c r="Q5" s="20" t="s">
        <v>9</v>
      </c>
      <c r="R5" s="20" t="s">
        <v>9</v>
      </c>
      <c r="S5" s="20" t="s">
        <v>9</v>
      </c>
      <c r="T5" s="20" t="s">
        <v>9</v>
      </c>
      <c r="U5" s="20" t="s">
        <v>9</v>
      </c>
      <c r="V5" s="20" t="s">
        <v>9</v>
      </c>
      <c r="W5" s="20" t="s">
        <v>9</v>
      </c>
      <c r="X5" s="20" t="s">
        <v>9</v>
      </c>
      <c r="Y5" s="20" t="s">
        <v>9</v>
      </c>
      <c r="Z5" s="20" t="s">
        <v>9</v>
      </c>
      <c r="AA5" s="20" t="s">
        <v>9</v>
      </c>
      <c r="AB5" s="40" t="str">
        <f>IF(Tabla142[[#This Row],[Entrega  task 1 ]]="P","Pendiente",Tabla142[[#This Row],[Entrega  task 1 ]]-$C$33)</f>
        <v>Pendiente</v>
      </c>
      <c r="AC5" s="41" t="str">
        <f>IF(Tabla142[[#This Row],[Entrega task2]]="P","Pendiente",Tabla142[[#This Row],[Entrega task2]]-$C$34)</f>
        <v>Pendiente</v>
      </c>
      <c r="AD5" s="42" t="str">
        <f>IF(Tabla142[[#This Row],[Entrega task 3]]="P","Pendiente",Tabla142[[#This Row],[Entrega task 3]]-$C$35)</f>
        <v>Pendiente</v>
      </c>
      <c r="AE5" s="42" t="str">
        <f>IF(Tabla142[[#This Row],[Entrega task 4]]="P","Pendiente",Tabla142[[#This Row],[Entrega task 4]]-$C$36)</f>
        <v>Pendiente</v>
      </c>
      <c r="AF5" s="42" t="str">
        <f>IF(Tabla142[[#This Row],[Entrega task 5 ]]="P","Pendiente",Tabla142[[#This Row],[Entrega task 5 ]]-$C$37)</f>
        <v>Pendiente</v>
      </c>
      <c r="AG5" s="42" t="str">
        <f>IF(Tabla142[[#This Row],[Entrega task 6 ]]="P","Pendiente",Tabla142[[#This Row],[Entrega task 6 ]]-$C$38)</f>
        <v>Pendiente</v>
      </c>
      <c r="AH5" s="42" t="str">
        <f>IF(Tabla142[[#This Row],[Entrega task 7 ]]="P","Pendiente",Tabla142[[#This Row],[Entrega task 7 ]]-$C$39)</f>
        <v>Pendiente</v>
      </c>
      <c r="AI5" s="42" t="str">
        <f>IF(Tabla142[[#This Row],[Entrega task 8]]="P","Pendiente",Tabla142[[#This Row],[Entrega task 8]]-$C$40)</f>
        <v>Pendiente</v>
      </c>
      <c r="AJ5" s="43" t="str">
        <f>IF(Tabla142[[#This Row],[Entrega task 9]]="P","Pendiente",Tabla142[[#This Row],[Entrega task 9]]-$C$41)</f>
        <v>Pendiente</v>
      </c>
      <c r="AK5" s="43" t="str">
        <f>IF(Tabla142[[#This Row],[Entrega task 10]]="P","Pendiente",Tabla142[[#This Row],[Entrega task 10]]-$C$42)</f>
        <v>Pendiente</v>
      </c>
      <c r="AL5" s="42" t="str">
        <f>IF(Tabla142[[#This Row],[Entrega task 11]]="P","Pendiente",Tabla142[[#This Row],[Entrega task 11]]-$C$43)</f>
        <v>Pendiente</v>
      </c>
      <c r="AM5" s="42" t="str">
        <f>IF(Tabla142[[#This Row],[Entrega task 12]]="P","Pendiente",Tabla142[[#This Row],[Entrega task 12]]-$C$44)</f>
        <v>Pendiente</v>
      </c>
      <c r="AN5" s="42" t="str">
        <f>IF(Tabla142[[#This Row],[Entrega task 13]]="P","Pendiente",Tabla142[[#This Row],[Entrega task 13]]-$C$45)</f>
        <v>Pendiente</v>
      </c>
      <c r="AO5" s="42" t="str">
        <f>IF(Tabla142[[#This Row],[Entrega task 14]]="P","Pendiente",Tabla142[[#This Row],[Entrega task 14]]-$C$46)</f>
        <v>Pendiente</v>
      </c>
      <c r="AP5" s="42" t="str">
        <f>IF(Tabla142[[#This Row],[Entrega task 15]]="P","Pendiente",Tabla142[[#This Row],[Entrega task 15]]-$C$47)</f>
        <v>Pendiente</v>
      </c>
      <c r="AQ5" s="42" t="str">
        <f>IF(Tabla142[[#This Row],[Entrega task 16]]="P","Pendiente",Tabla142[[#This Row],[Entrega task 16]]-$C$48)</f>
        <v>Pendiente</v>
      </c>
      <c r="AR5" s="42" t="str">
        <f>IF(Tabla142[[#This Row],[Entrega task 17]]="P","Pendiente",Tabla142[[#This Row],[Entrega task 17]]-$C$49)</f>
        <v>Pendiente</v>
      </c>
      <c r="AS5" s="42" t="str">
        <f>IF(Tabla142[[#This Row],[Entrega task 18]]="P","Pendiente",Tabla142[[#This Row],[Entrega task 18]]-$C$50)</f>
        <v>Pendiente</v>
      </c>
      <c r="AT5" s="42" t="str">
        <f>IF(Tabla142[[#This Row],[Entrega task 19]]="P","Pendiente",Tabla142[[#This Row],[Entrega task 19]]-$C$51)</f>
        <v>Pendiente</v>
      </c>
      <c r="AU5" s="42" t="str">
        <f>IF(Tabla142[[#This Row],[Entrega task 20]]="P","Pendiente",Tabla142[[#This Row],[Entrega task 20]]-$C$52)</f>
        <v>Pendiente</v>
      </c>
      <c r="AV5" s="42" t="str">
        <f>IF(Tabla142[[#This Row],[Entrega task 21]]="P","Pendiente",Tabla142[[#This Row],[Entrega task 21]]-$C$53)</f>
        <v>Pendiente</v>
      </c>
      <c r="AW5" s="42" t="str">
        <f>IF(Tabla142[[#This Row],[Entrega task 22]]="P","Pendiente",Tabla142[[#This Row],[Entrega task 22]]-$C$54)</f>
        <v>Pendiente</v>
      </c>
      <c r="AX5" s="42" t="str">
        <f>IF(Tabla142[[#This Row],[Entrega task 23]]="P","Pendiente",Tabla142[[#This Row],[Entrega task 23]]-$C$55)</f>
        <v>Pendiente</v>
      </c>
      <c r="AY5" s="42" t="str">
        <f>IF(Tabla142[[#This Row],[Entrega task 24]]="P","Pendiente",Tabla142[[#This Row],[Entrega task 24]]-$C$56)</f>
        <v>Pendiente</v>
      </c>
      <c r="AZ5" s="42" t="str">
        <f>IF(Tabla142[[#This Row],[Entrega task 25]]="P","Pendiente",Tabla142[[#This Row],[Entrega task 25]]-$C$57)</f>
        <v>Pendiente</v>
      </c>
    </row>
    <row r="6" spans="1:52" x14ac:dyDescent="0.25">
      <c r="A6" s="45"/>
      <c r="B6" s="46"/>
      <c r="C6" s="20" t="s">
        <v>9</v>
      </c>
      <c r="D6" s="20" t="s">
        <v>9</v>
      </c>
      <c r="E6" s="20" t="s">
        <v>9</v>
      </c>
      <c r="F6" s="20" t="s">
        <v>9</v>
      </c>
      <c r="G6" s="20" t="s">
        <v>9</v>
      </c>
      <c r="H6" s="20" t="s">
        <v>9</v>
      </c>
      <c r="I6" s="20" t="s">
        <v>9</v>
      </c>
      <c r="J6" s="20" t="s">
        <v>9</v>
      </c>
      <c r="K6" s="20" t="s">
        <v>9</v>
      </c>
      <c r="L6" s="20" t="s">
        <v>9</v>
      </c>
      <c r="M6" s="20" t="s">
        <v>9</v>
      </c>
      <c r="N6" s="20" t="s">
        <v>9</v>
      </c>
      <c r="O6" s="20" t="s">
        <v>9</v>
      </c>
      <c r="P6" s="20" t="s">
        <v>9</v>
      </c>
      <c r="Q6" s="20" t="s">
        <v>9</v>
      </c>
      <c r="R6" s="20" t="s">
        <v>9</v>
      </c>
      <c r="S6" s="20" t="s">
        <v>9</v>
      </c>
      <c r="T6" s="20" t="s">
        <v>9</v>
      </c>
      <c r="U6" s="20" t="s">
        <v>9</v>
      </c>
      <c r="V6" s="20" t="s">
        <v>9</v>
      </c>
      <c r="W6" s="20" t="s">
        <v>9</v>
      </c>
      <c r="X6" s="20" t="s">
        <v>9</v>
      </c>
      <c r="Y6" s="20" t="s">
        <v>9</v>
      </c>
      <c r="Z6" s="20" t="s">
        <v>9</v>
      </c>
      <c r="AA6" s="20" t="s">
        <v>9</v>
      </c>
      <c r="AB6" s="40" t="str">
        <f>IF(Tabla142[[#This Row],[Entrega  task 1 ]]="P","Pendiente",Tabla142[[#This Row],[Entrega  task 1 ]]-$C$33)</f>
        <v>Pendiente</v>
      </c>
      <c r="AC6" s="41" t="str">
        <f>IF(Tabla142[[#This Row],[Entrega task2]]="P","Pendiente",Tabla142[[#This Row],[Entrega task2]]-$C$34)</f>
        <v>Pendiente</v>
      </c>
      <c r="AD6" s="42" t="str">
        <f>IF(Tabla142[[#This Row],[Entrega task 3]]="P","Pendiente",Tabla142[[#This Row],[Entrega task 3]]-$C$35)</f>
        <v>Pendiente</v>
      </c>
      <c r="AE6" s="42" t="str">
        <f>IF(Tabla142[[#This Row],[Entrega task 4]]="P","Pendiente",Tabla142[[#This Row],[Entrega task 4]]-$C$36)</f>
        <v>Pendiente</v>
      </c>
      <c r="AF6" s="42" t="str">
        <f>IF(Tabla142[[#This Row],[Entrega task 5 ]]="P","Pendiente",Tabla142[[#This Row],[Entrega task 5 ]]-$C$37)</f>
        <v>Pendiente</v>
      </c>
      <c r="AG6" s="42" t="str">
        <f>IF(Tabla142[[#This Row],[Entrega task 6 ]]="P","Pendiente",Tabla142[[#This Row],[Entrega task 6 ]]-$C$38)</f>
        <v>Pendiente</v>
      </c>
      <c r="AH6" s="42" t="str">
        <f>IF(Tabla142[[#This Row],[Entrega task 7 ]]="P","Pendiente",Tabla142[[#This Row],[Entrega task 7 ]]-$C$39)</f>
        <v>Pendiente</v>
      </c>
      <c r="AI6" s="42" t="str">
        <f>IF(Tabla142[[#This Row],[Entrega task 8]]="P","Pendiente",Tabla142[[#This Row],[Entrega task 8]]-$C$40)</f>
        <v>Pendiente</v>
      </c>
      <c r="AJ6" s="43" t="str">
        <f>IF(Tabla142[[#This Row],[Entrega task 9]]="P","Pendiente",Tabla142[[#This Row],[Entrega task 9]]-$C$41)</f>
        <v>Pendiente</v>
      </c>
      <c r="AK6" s="43" t="str">
        <f>IF(Tabla142[[#This Row],[Entrega task 10]]="P","Pendiente",Tabla142[[#This Row],[Entrega task 10]]-$C$42)</f>
        <v>Pendiente</v>
      </c>
      <c r="AL6" s="42" t="str">
        <f>IF(Tabla142[[#This Row],[Entrega task 11]]="P","Pendiente",Tabla142[[#This Row],[Entrega task 11]]-$C$43)</f>
        <v>Pendiente</v>
      </c>
      <c r="AM6" s="42" t="str">
        <f>IF(Tabla142[[#This Row],[Entrega task 12]]="P","Pendiente",Tabla142[[#This Row],[Entrega task 12]]-$C$44)</f>
        <v>Pendiente</v>
      </c>
      <c r="AN6" s="42" t="str">
        <f>IF(Tabla142[[#This Row],[Entrega task 13]]="P","Pendiente",Tabla142[[#This Row],[Entrega task 13]]-$C$45)</f>
        <v>Pendiente</v>
      </c>
      <c r="AO6" s="42" t="str">
        <f>IF(Tabla142[[#This Row],[Entrega task 14]]="P","Pendiente",Tabla142[[#This Row],[Entrega task 14]]-$C$46)</f>
        <v>Pendiente</v>
      </c>
      <c r="AP6" s="42" t="str">
        <f>IF(Tabla142[[#This Row],[Entrega task 15]]="P","Pendiente",Tabla142[[#This Row],[Entrega task 15]]-$C$47)</f>
        <v>Pendiente</v>
      </c>
      <c r="AQ6" s="42" t="str">
        <f>IF(Tabla142[[#This Row],[Entrega task 16]]="P","Pendiente",Tabla142[[#This Row],[Entrega task 16]]-$C$48)</f>
        <v>Pendiente</v>
      </c>
      <c r="AR6" s="42" t="str">
        <f>IF(Tabla142[[#This Row],[Entrega task 17]]="P","Pendiente",Tabla142[[#This Row],[Entrega task 17]]-$C$49)</f>
        <v>Pendiente</v>
      </c>
      <c r="AS6" s="42" t="str">
        <f>IF(Tabla142[[#This Row],[Entrega task 18]]="P","Pendiente",Tabla142[[#This Row],[Entrega task 18]]-$C$50)</f>
        <v>Pendiente</v>
      </c>
      <c r="AT6" s="42" t="str">
        <f>IF(Tabla142[[#This Row],[Entrega task 19]]="P","Pendiente",Tabla142[[#This Row],[Entrega task 19]]-$C$51)</f>
        <v>Pendiente</v>
      </c>
      <c r="AU6" s="42" t="str">
        <f>IF(Tabla142[[#This Row],[Entrega task 20]]="P","Pendiente",Tabla142[[#This Row],[Entrega task 20]]-$C$52)</f>
        <v>Pendiente</v>
      </c>
      <c r="AV6" s="42" t="str">
        <f>IF(Tabla142[[#This Row],[Entrega task 21]]="P","Pendiente",Tabla142[[#This Row],[Entrega task 21]]-$C$53)</f>
        <v>Pendiente</v>
      </c>
      <c r="AW6" s="42" t="str">
        <f>IF(Tabla142[[#This Row],[Entrega task 22]]="P","Pendiente",Tabla142[[#This Row],[Entrega task 22]]-$C$54)</f>
        <v>Pendiente</v>
      </c>
      <c r="AX6" s="42" t="str">
        <f>IF(Tabla142[[#This Row],[Entrega task 23]]="P","Pendiente",Tabla142[[#This Row],[Entrega task 23]]-$C$55)</f>
        <v>Pendiente</v>
      </c>
      <c r="AY6" s="42" t="str">
        <f>IF(Tabla142[[#This Row],[Entrega task 24]]="P","Pendiente",Tabla142[[#This Row],[Entrega task 24]]-$C$56)</f>
        <v>Pendiente</v>
      </c>
      <c r="AZ6" s="42" t="str">
        <f>IF(Tabla142[[#This Row],[Entrega task 25]]="P","Pendiente",Tabla142[[#This Row],[Entrega task 25]]-$C$57)</f>
        <v>Pendiente</v>
      </c>
    </row>
    <row r="7" spans="1:52" x14ac:dyDescent="0.25">
      <c r="A7" s="45"/>
      <c r="B7" s="46"/>
      <c r="C7" s="20" t="s">
        <v>9</v>
      </c>
      <c r="D7" s="20" t="s">
        <v>9</v>
      </c>
      <c r="E7" s="20" t="s">
        <v>9</v>
      </c>
      <c r="F7" s="20" t="s">
        <v>9</v>
      </c>
      <c r="G7" s="20" t="s">
        <v>9</v>
      </c>
      <c r="H7" s="20" t="s">
        <v>9</v>
      </c>
      <c r="I7" s="20" t="s">
        <v>9</v>
      </c>
      <c r="J7" s="20" t="s">
        <v>9</v>
      </c>
      <c r="K7" s="20" t="s">
        <v>9</v>
      </c>
      <c r="L7" s="20" t="s">
        <v>9</v>
      </c>
      <c r="M7" s="20" t="s">
        <v>9</v>
      </c>
      <c r="N7" s="20" t="s">
        <v>9</v>
      </c>
      <c r="O7" s="20" t="s">
        <v>9</v>
      </c>
      <c r="P7" s="20" t="s">
        <v>9</v>
      </c>
      <c r="Q7" s="20" t="s">
        <v>9</v>
      </c>
      <c r="R7" s="20" t="s">
        <v>9</v>
      </c>
      <c r="S7" s="20" t="s">
        <v>9</v>
      </c>
      <c r="T7" s="20" t="s">
        <v>9</v>
      </c>
      <c r="U7" s="20" t="s">
        <v>9</v>
      </c>
      <c r="V7" s="20" t="s">
        <v>9</v>
      </c>
      <c r="W7" s="20" t="s">
        <v>9</v>
      </c>
      <c r="X7" s="20" t="s">
        <v>9</v>
      </c>
      <c r="Y7" s="20" t="s">
        <v>9</v>
      </c>
      <c r="Z7" s="20" t="s">
        <v>9</v>
      </c>
      <c r="AA7" s="20" t="s">
        <v>9</v>
      </c>
      <c r="AB7" s="40" t="str">
        <f>IF(Tabla142[[#This Row],[Entrega  task 1 ]]="P","Pendiente",Tabla142[[#This Row],[Entrega  task 1 ]]-$C$33)</f>
        <v>Pendiente</v>
      </c>
      <c r="AC7" s="41" t="str">
        <f>IF(Tabla142[[#This Row],[Entrega task2]]="P","Pendiente",Tabla142[[#This Row],[Entrega task2]]-$C$34)</f>
        <v>Pendiente</v>
      </c>
      <c r="AD7" s="42" t="str">
        <f>IF(Tabla142[[#This Row],[Entrega task 3]]="P","Pendiente",Tabla142[[#This Row],[Entrega task 3]]-$C$35)</f>
        <v>Pendiente</v>
      </c>
      <c r="AE7" s="42" t="str">
        <f>IF(Tabla142[[#This Row],[Entrega task 4]]="P","Pendiente",Tabla142[[#This Row],[Entrega task 4]]-$C$36)</f>
        <v>Pendiente</v>
      </c>
      <c r="AF7" s="42" t="str">
        <f>IF(Tabla142[[#This Row],[Entrega task 5 ]]="P","Pendiente",Tabla142[[#This Row],[Entrega task 5 ]]-$C$37)</f>
        <v>Pendiente</v>
      </c>
      <c r="AG7" s="42" t="str">
        <f>IF(Tabla142[[#This Row],[Entrega task 6 ]]="P","Pendiente",Tabla142[[#This Row],[Entrega task 6 ]]-$C$38)</f>
        <v>Pendiente</v>
      </c>
      <c r="AH7" s="42" t="str">
        <f>IF(Tabla142[[#This Row],[Entrega task 7 ]]="P","Pendiente",Tabla142[[#This Row],[Entrega task 7 ]]-$C$39)</f>
        <v>Pendiente</v>
      </c>
      <c r="AI7" s="42" t="str">
        <f>IF(Tabla142[[#This Row],[Entrega task 8]]="P","Pendiente",Tabla142[[#This Row],[Entrega task 8]]-$C$40)</f>
        <v>Pendiente</v>
      </c>
      <c r="AJ7" s="43" t="str">
        <f>IF(Tabla142[[#This Row],[Entrega task 9]]="P","Pendiente",Tabla142[[#This Row],[Entrega task 9]]-$C$41)</f>
        <v>Pendiente</v>
      </c>
      <c r="AK7" s="43" t="str">
        <f>IF(Tabla142[[#This Row],[Entrega task 10]]="P","Pendiente",Tabla142[[#This Row],[Entrega task 10]]-$C$42)</f>
        <v>Pendiente</v>
      </c>
      <c r="AL7" s="42" t="str">
        <f>IF(Tabla142[[#This Row],[Entrega task 11]]="P","Pendiente",Tabla142[[#This Row],[Entrega task 11]]-$C$43)</f>
        <v>Pendiente</v>
      </c>
      <c r="AM7" s="42" t="str">
        <f>IF(Tabla142[[#This Row],[Entrega task 12]]="P","Pendiente",Tabla142[[#This Row],[Entrega task 12]]-$C$44)</f>
        <v>Pendiente</v>
      </c>
      <c r="AN7" s="42" t="str">
        <f>IF(Tabla142[[#This Row],[Entrega task 13]]="P","Pendiente",Tabla142[[#This Row],[Entrega task 13]]-$C$45)</f>
        <v>Pendiente</v>
      </c>
      <c r="AO7" s="42" t="str">
        <f>IF(Tabla142[[#This Row],[Entrega task 14]]="P","Pendiente",Tabla142[[#This Row],[Entrega task 14]]-$C$46)</f>
        <v>Pendiente</v>
      </c>
      <c r="AP7" s="42" t="str">
        <f>IF(Tabla142[[#This Row],[Entrega task 15]]="P","Pendiente",Tabla142[[#This Row],[Entrega task 15]]-$C$47)</f>
        <v>Pendiente</v>
      </c>
      <c r="AQ7" s="42" t="str">
        <f>IF(Tabla142[[#This Row],[Entrega task 16]]="P","Pendiente",Tabla142[[#This Row],[Entrega task 16]]-$C$48)</f>
        <v>Pendiente</v>
      </c>
      <c r="AR7" s="42" t="str">
        <f>IF(Tabla142[[#This Row],[Entrega task 17]]="P","Pendiente",Tabla142[[#This Row],[Entrega task 17]]-$C$49)</f>
        <v>Pendiente</v>
      </c>
      <c r="AS7" s="42" t="str">
        <f>IF(Tabla142[[#This Row],[Entrega task 18]]="P","Pendiente",Tabla142[[#This Row],[Entrega task 18]]-$C$50)</f>
        <v>Pendiente</v>
      </c>
      <c r="AT7" s="42" t="str">
        <f>IF(Tabla142[[#This Row],[Entrega task 19]]="P","Pendiente",Tabla142[[#This Row],[Entrega task 19]]-$C$51)</f>
        <v>Pendiente</v>
      </c>
      <c r="AU7" s="42" t="str">
        <f>IF(Tabla142[[#This Row],[Entrega task 20]]="P","Pendiente",Tabla142[[#This Row],[Entrega task 20]]-$C$52)</f>
        <v>Pendiente</v>
      </c>
      <c r="AV7" s="42" t="str">
        <f>IF(Tabla142[[#This Row],[Entrega task 21]]="P","Pendiente",Tabla142[[#This Row],[Entrega task 21]]-$C$53)</f>
        <v>Pendiente</v>
      </c>
      <c r="AW7" s="42" t="str">
        <f>IF(Tabla142[[#This Row],[Entrega task 22]]="P","Pendiente",Tabla142[[#This Row],[Entrega task 22]]-$C$54)</f>
        <v>Pendiente</v>
      </c>
      <c r="AX7" s="42" t="str">
        <f>IF(Tabla142[[#This Row],[Entrega task 23]]="P","Pendiente",Tabla142[[#This Row],[Entrega task 23]]-$C$55)</f>
        <v>Pendiente</v>
      </c>
      <c r="AY7" s="42" t="str">
        <f>IF(Tabla142[[#This Row],[Entrega task 24]]="P","Pendiente",Tabla142[[#This Row],[Entrega task 24]]-$C$56)</f>
        <v>Pendiente</v>
      </c>
      <c r="AZ7" s="42" t="str">
        <f>IF(Tabla142[[#This Row],[Entrega task 25]]="P","Pendiente",Tabla142[[#This Row],[Entrega task 25]]-$C$57)</f>
        <v>Pendiente</v>
      </c>
    </row>
    <row r="8" spans="1:52" x14ac:dyDescent="0.25">
      <c r="A8" s="45"/>
      <c r="B8" s="46"/>
      <c r="C8" s="20" t="s">
        <v>9</v>
      </c>
      <c r="D8" s="20" t="s">
        <v>9</v>
      </c>
      <c r="E8" s="20" t="s">
        <v>9</v>
      </c>
      <c r="F8" s="20" t="s">
        <v>9</v>
      </c>
      <c r="G8" s="20" t="s">
        <v>9</v>
      </c>
      <c r="H8" s="20" t="s">
        <v>9</v>
      </c>
      <c r="I8" s="20" t="s">
        <v>9</v>
      </c>
      <c r="J8" s="20" t="s">
        <v>9</v>
      </c>
      <c r="K8" s="20" t="s">
        <v>9</v>
      </c>
      <c r="L8" s="20" t="s">
        <v>9</v>
      </c>
      <c r="M8" s="20" t="s">
        <v>9</v>
      </c>
      <c r="N8" s="20" t="s">
        <v>9</v>
      </c>
      <c r="O8" s="20" t="s">
        <v>9</v>
      </c>
      <c r="P8" s="20" t="s">
        <v>9</v>
      </c>
      <c r="Q8" s="20" t="s">
        <v>9</v>
      </c>
      <c r="R8" s="20" t="s">
        <v>9</v>
      </c>
      <c r="S8" s="20" t="s">
        <v>9</v>
      </c>
      <c r="T8" s="20" t="s">
        <v>9</v>
      </c>
      <c r="U8" s="20" t="s">
        <v>9</v>
      </c>
      <c r="V8" s="20" t="s">
        <v>9</v>
      </c>
      <c r="W8" s="20" t="s">
        <v>9</v>
      </c>
      <c r="X8" s="20" t="s">
        <v>9</v>
      </c>
      <c r="Y8" s="20" t="s">
        <v>9</v>
      </c>
      <c r="Z8" s="20" t="s">
        <v>9</v>
      </c>
      <c r="AA8" s="20" t="s">
        <v>9</v>
      </c>
      <c r="AB8" s="40" t="str">
        <f>IF(Tabla142[[#This Row],[Entrega  task 1 ]]="P","Pendiente",Tabla142[[#This Row],[Entrega  task 1 ]]-$C$33)</f>
        <v>Pendiente</v>
      </c>
      <c r="AC8" s="41" t="str">
        <f>IF(Tabla142[[#This Row],[Entrega task2]]="P","Pendiente",Tabla142[[#This Row],[Entrega task2]]-$C$34)</f>
        <v>Pendiente</v>
      </c>
      <c r="AD8" s="42" t="str">
        <f>IF(Tabla142[[#This Row],[Entrega task 3]]="P","Pendiente",Tabla142[[#This Row],[Entrega task 3]]-$C$35)</f>
        <v>Pendiente</v>
      </c>
      <c r="AE8" s="42" t="str">
        <f>IF(Tabla142[[#This Row],[Entrega task 4]]="P","Pendiente",Tabla142[[#This Row],[Entrega task 4]]-$C$36)</f>
        <v>Pendiente</v>
      </c>
      <c r="AF8" s="42" t="str">
        <f>IF(Tabla142[[#This Row],[Entrega task 5 ]]="P","Pendiente",Tabla142[[#This Row],[Entrega task 5 ]]-$C$37)</f>
        <v>Pendiente</v>
      </c>
      <c r="AG8" s="42" t="str">
        <f>IF(Tabla142[[#This Row],[Entrega task 6 ]]="P","Pendiente",Tabla142[[#This Row],[Entrega task 6 ]]-$C$38)</f>
        <v>Pendiente</v>
      </c>
      <c r="AH8" s="42" t="str">
        <f>IF(Tabla142[[#This Row],[Entrega task 7 ]]="P","Pendiente",Tabla142[[#This Row],[Entrega task 7 ]]-$C$39)</f>
        <v>Pendiente</v>
      </c>
      <c r="AI8" s="42" t="str">
        <f>IF(Tabla142[[#This Row],[Entrega task 8]]="P","Pendiente",Tabla142[[#This Row],[Entrega task 8]]-$C$40)</f>
        <v>Pendiente</v>
      </c>
      <c r="AJ8" s="43" t="str">
        <f>IF(Tabla142[[#This Row],[Entrega task 9]]="P","Pendiente",Tabla142[[#This Row],[Entrega task 9]]-$C$41)</f>
        <v>Pendiente</v>
      </c>
      <c r="AK8" s="43" t="str">
        <f>IF(Tabla142[[#This Row],[Entrega task 10]]="P","Pendiente",Tabla142[[#This Row],[Entrega task 10]]-$C$42)</f>
        <v>Pendiente</v>
      </c>
      <c r="AL8" s="42" t="str">
        <f>IF(Tabla142[[#This Row],[Entrega task 11]]="P","Pendiente",Tabla142[[#This Row],[Entrega task 11]]-$C$43)</f>
        <v>Pendiente</v>
      </c>
      <c r="AM8" s="42" t="str">
        <f>IF(Tabla142[[#This Row],[Entrega task 12]]="P","Pendiente",Tabla142[[#This Row],[Entrega task 12]]-$C$44)</f>
        <v>Pendiente</v>
      </c>
      <c r="AN8" s="42" t="str">
        <f>IF(Tabla142[[#This Row],[Entrega task 13]]="P","Pendiente",Tabla142[[#This Row],[Entrega task 13]]-$C$45)</f>
        <v>Pendiente</v>
      </c>
      <c r="AO8" s="42" t="str">
        <f>IF(Tabla142[[#This Row],[Entrega task 14]]="P","Pendiente",Tabla142[[#This Row],[Entrega task 14]]-$C$46)</f>
        <v>Pendiente</v>
      </c>
      <c r="AP8" s="42" t="str">
        <f>IF(Tabla142[[#This Row],[Entrega task 15]]="P","Pendiente",Tabla142[[#This Row],[Entrega task 15]]-$C$47)</f>
        <v>Pendiente</v>
      </c>
      <c r="AQ8" s="42" t="str">
        <f>IF(Tabla142[[#This Row],[Entrega task 16]]="P","Pendiente",Tabla142[[#This Row],[Entrega task 16]]-$C$48)</f>
        <v>Pendiente</v>
      </c>
      <c r="AR8" s="42" t="str">
        <f>IF(Tabla142[[#This Row],[Entrega task 17]]="P","Pendiente",Tabla142[[#This Row],[Entrega task 17]]-$C$49)</f>
        <v>Pendiente</v>
      </c>
      <c r="AS8" s="42" t="str">
        <f>IF(Tabla142[[#This Row],[Entrega task 18]]="P","Pendiente",Tabla142[[#This Row],[Entrega task 18]]-$C$50)</f>
        <v>Pendiente</v>
      </c>
      <c r="AT8" s="42" t="str">
        <f>IF(Tabla142[[#This Row],[Entrega task 19]]="P","Pendiente",Tabla142[[#This Row],[Entrega task 19]]-$C$51)</f>
        <v>Pendiente</v>
      </c>
      <c r="AU8" s="42" t="str">
        <f>IF(Tabla142[[#This Row],[Entrega task 20]]="P","Pendiente",Tabla142[[#This Row],[Entrega task 20]]-$C$52)</f>
        <v>Pendiente</v>
      </c>
      <c r="AV8" s="42" t="str">
        <f>IF(Tabla142[[#This Row],[Entrega task 21]]="P","Pendiente",Tabla142[[#This Row],[Entrega task 21]]-$C$53)</f>
        <v>Pendiente</v>
      </c>
      <c r="AW8" s="42" t="str">
        <f>IF(Tabla142[[#This Row],[Entrega task 22]]="P","Pendiente",Tabla142[[#This Row],[Entrega task 22]]-$C$54)</f>
        <v>Pendiente</v>
      </c>
      <c r="AX8" s="42" t="str">
        <f>IF(Tabla142[[#This Row],[Entrega task 23]]="P","Pendiente",Tabla142[[#This Row],[Entrega task 23]]-$C$55)</f>
        <v>Pendiente</v>
      </c>
      <c r="AY8" s="42" t="str">
        <f>IF(Tabla142[[#This Row],[Entrega task 24]]="P","Pendiente",Tabla142[[#This Row],[Entrega task 24]]-$C$56)</f>
        <v>Pendiente</v>
      </c>
      <c r="AZ8" s="42" t="str">
        <f>IF(Tabla142[[#This Row],[Entrega task 25]]="P","Pendiente",Tabla142[[#This Row],[Entrega task 25]]-$C$57)</f>
        <v>Pendiente</v>
      </c>
    </row>
    <row r="9" spans="1:52" x14ac:dyDescent="0.25">
      <c r="A9" s="45"/>
      <c r="B9" s="46"/>
      <c r="C9" s="20" t="s">
        <v>9</v>
      </c>
      <c r="D9" s="20" t="s">
        <v>9</v>
      </c>
      <c r="E9" s="20" t="s">
        <v>9</v>
      </c>
      <c r="F9" s="20" t="s">
        <v>9</v>
      </c>
      <c r="G9" s="20" t="s">
        <v>9</v>
      </c>
      <c r="H9" s="20" t="s">
        <v>9</v>
      </c>
      <c r="I9" s="20" t="s">
        <v>9</v>
      </c>
      <c r="J9" s="20" t="s">
        <v>9</v>
      </c>
      <c r="K9" s="20" t="s">
        <v>9</v>
      </c>
      <c r="L9" s="20" t="s">
        <v>9</v>
      </c>
      <c r="M9" s="20" t="s">
        <v>9</v>
      </c>
      <c r="N9" s="20" t="s">
        <v>9</v>
      </c>
      <c r="O9" s="20" t="s">
        <v>9</v>
      </c>
      <c r="P9" s="20" t="s">
        <v>9</v>
      </c>
      <c r="Q9" s="20" t="s">
        <v>9</v>
      </c>
      <c r="R9" s="20" t="s">
        <v>9</v>
      </c>
      <c r="S9" s="20" t="s">
        <v>9</v>
      </c>
      <c r="T9" s="20" t="s">
        <v>9</v>
      </c>
      <c r="U9" s="20" t="s">
        <v>9</v>
      </c>
      <c r="V9" s="20" t="s">
        <v>9</v>
      </c>
      <c r="W9" s="20" t="s">
        <v>9</v>
      </c>
      <c r="X9" s="20" t="s">
        <v>9</v>
      </c>
      <c r="Y9" s="20" t="s">
        <v>9</v>
      </c>
      <c r="Z9" s="20" t="s">
        <v>9</v>
      </c>
      <c r="AA9" s="20" t="s">
        <v>9</v>
      </c>
      <c r="AB9" s="40" t="str">
        <f>IF(Tabla142[[#This Row],[Entrega  task 1 ]]="P","Pendiente",Tabla142[[#This Row],[Entrega  task 1 ]]-$C$33)</f>
        <v>Pendiente</v>
      </c>
      <c r="AC9" s="41" t="str">
        <f>IF(Tabla142[[#This Row],[Entrega task2]]="P","Pendiente",Tabla142[[#This Row],[Entrega task2]]-$C$34)</f>
        <v>Pendiente</v>
      </c>
      <c r="AD9" s="42" t="str">
        <f>IF(Tabla142[[#This Row],[Entrega task 3]]="P","Pendiente",Tabla142[[#This Row],[Entrega task 3]]-$C$35)</f>
        <v>Pendiente</v>
      </c>
      <c r="AE9" s="42" t="str">
        <f>IF(Tabla142[[#This Row],[Entrega task 4]]="P","Pendiente",Tabla142[[#This Row],[Entrega task 4]]-$C$36)</f>
        <v>Pendiente</v>
      </c>
      <c r="AF9" s="42" t="str">
        <f>IF(Tabla142[[#This Row],[Entrega task 5 ]]="P","Pendiente",Tabla142[[#This Row],[Entrega task 5 ]]-$C$37)</f>
        <v>Pendiente</v>
      </c>
      <c r="AG9" s="42" t="str">
        <f>IF(Tabla142[[#This Row],[Entrega task 6 ]]="P","Pendiente",Tabla142[[#This Row],[Entrega task 6 ]]-$C$38)</f>
        <v>Pendiente</v>
      </c>
      <c r="AH9" s="42" t="str">
        <f>IF(Tabla142[[#This Row],[Entrega task 7 ]]="P","Pendiente",Tabla142[[#This Row],[Entrega task 7 ]]-$C$39)</f>
        <v>Pendiente</v>
      </c>
      <c r="AI9" s="42" t="str">
        <f>IF(Tabla142[[#This Row],[Entrega task 8]]="P","Pendiente",Tabla142[[#This Row],[Entrega task 8]]-$C$40)</f>
        <v>Pendiente</v>
      </c>
      <c r="AJ9" s="43" t="str">
        <f>IF(Tabla142[[#This Row],[Entrega task 9]]="P","Pendiente",Tabla142[[#This Row],[Entrega task 9]]-$C$41)</f>
        <v>Pendiente</v>
      </c>
      <c r="AK9" s="43" t="str">
        <f>IF(Tabla142[[#This Row],[Entrega task 10]]="P","Pendiente",Tabla142[[#This Row],[Entrega task 10]]-$C$42)</f>
        <v>Pendiente</v>
      </c>
      <c r="AL9" s="42" t="str">
        <f>IF(Tabla142[[#This Row],[Entrega task 11]]="P","Pendiente",Tabla142[[#This Row],[Entrega task 11]]-$C$43)</f>
        <v>Pendiente</v>
      </c>
      <c r="AM9" s="42" t="str">
        <f>IF(Tabla142[[#This Row],[Entrega task 12]]="P","Pendiente",Tabla142[[#This Row],[Entrega task 12]]-$C$44)</f>
        <v>Pendiente</v>
      </c>
      <c r="AN9" s="42" t="str">
        <f>IF(Tabla142[[#This Row],[Entrega task 13]]="P","Pendiente",Tabla142[[#This Row],[Entrega task 13]]-$C$45)</f>
        <v>Pendiente</v>
      </c>
      <c r="AO9" s="42" t="str">
        <f>IF(Tabla142[[#This Row],[Entrega task 14]]="P","Pendiente",Tabla142[[#This Row],[Entrega task 14]]-$C$46)</f>
        <v>Pendiente</v>
      </c>
      <c r="AP9" s="42" t="str">
        <f>IF(Tabla142[[#This Row],[Entrega task 15]]="P","Pendiente",Tabla142[[#This Row],[Entrega task 15]]-$C$47)</f>
        <v>Pendiente</v>
      </c>
      <c r="AQ9" s="42" t="str">
        <f>IF(Tabla142[[#This Row],[Entrega task 16]]="P","Pendiente",Tabla142[[#This Row],[Entrega task 16]]-$C$48)</f>
        <v>Pendiente</v>
      </c>
      <c r="AR9" s="42" t="str">
        <f>IF(Tabla142[[#This Row],[Entrega task 17]]="P","Pendiente",Tabla142[[#This Row],[Entrega task 17]]-$C$49)</f>
        <v>Pendiente</v>
      </c>
      <c r="AS9" s="42" t="str">
        <f>IF(Tabla142[[#This Row],[Entrega task 18]]="P","Pendiente",Tabla142[[#This Row],[Entrega task 18]]-$C$50)</f>
        <v>Pendiente</v>
      </c>
      <c r="AT9" s="42" t="str">
        <f>IF(Tabla142[[#This Row],[Entrega task 19]]="P","Pendiente",Tabla142[[#This Row],[Entrega task 19]]-$C$51)</f>
        <v>Pendiente</v>
      </c>
      <c r="AU9" s="42" t="str">
        <f>IF(Tabla142[[#This Row],[Entrega task 20]]="P","Pendiente",Tabla142[[#This Row],[Entrega task 20]]-$C$52)</f>
        <v>Pendiente</v>
      </c>
      <c r="AV9" s="42" t="str">
        <f>IF(Tabla142[[#This Row],[Entrega task 21]]="P","Pendiente",Tabla142[[#This Row],[Entrega task 21]]-$C$53)</f>
        <v>Pendiente</v>
      </c>
      <c r="AW9" s="42" t="str">
        <f>IF(Tabla142[[#This Row],[Entrega task 22]]="P","Pendiente",Tabla142[[#This Row],[Entrega task 22]]-$C$54)</f>
        <v>Pendiente</v>
      </c>
      <c r="AX9" s="42" t="str">
        <f>IF(Tabla142[[#This Row],[Entrega task 23]]="P","Pendiente",Tabla142[[#This Row],[Entrega task 23]]-$C$55)</f>
        <v>Pendiente</v>
      </c>
      <c r="AY9" s="42" t="str">
        <f>IF(Tabla142[[#This Row],[Entrega task 24]]="P","Pendiente",Tabla142[[#This Row],[Entrega task 24]]-$C$56)</f>
        <v>Pendiente</v>
      </c>
      <c r="AZ9" s="42" t="str">
        <f>IF(Tabla142[[#This Row],[Entrega task 25]]="P","Pendiente",Tabla142[[#This Row],[Entrega task 25]]-$C$57)</f>
        <v>Pendiente</v>
      </c>
    </row>
    <row r="10" spans="1:52" x14ac:dyDescent="0.25">
      <c r="A10" s="45"/>
      <c r="B10" s="46"/>
      <c r="C10" s="20" t="s">
        <v>9</v>
      </c>
      <c r="D10" s="20" t="s">
        <v>9</v>
      </c>
      <c r="E10" s="20" t="s">
        <v>9</v>
      </c>
      <c r="F10" s="20" t="s">
        <v>9</v>
      </c>
      <c r="G10" s="20" t="s">
        <v>9</v>
      </c>
      <c r="H10" s="20" t="s">
        <v>9</v>
      </c>
      <c r="I10" s="20" t="s">
        <v>9</v>
      </c>
      <c r="J10" s="20" t="s">
        <v>9</v>
      </c>
      <c r="K10" s="20" t="s">
        <v>9</v>
      </c>
      <c r="L10" s="20" t="s">
        <v>9</v>
      </c>
      <c r="M10" s="20" t="s">
        <v>9</v>
      </c>
      <c r="N10" s="20" t="s">
        <v>9</v>
      </c>
      <c r="O10" s="20" t="s">
        <v>9</v>
      </c>
      <c r="P10" s="20" t="s">
        <v>9</v>
      </c>
      <c r="Q10" s="20" t="s">
        <v>9</v>
      </c>
      <c r="R10" s="20" t="s">
        <v>9</v>
      </c>
      <c r="S10" s="20" t="s">
        <v>9</v>
      </c>
      <c r="T10" s="20" t="s">
        <v>9</v>
      </c>
      <c r="U10" s="20" t="s">
        <v>9</v>
      </c>
      <c r="V10" s="20" t="s">
        <v>9</v>
      </c>
      <c r="W10" s="20" t="s">
        <v>9</v>
      </c>
      <c r="X10" s="20" t="s">
        <v>9</v>
      </c>
      <c r="Y10" s="20" t="s">
        <v>9</v>
      </c>
      <c r="Z10" s="20" t="s">
        <v>9</v>
      </c>
      <c r="AA10" s="20" t="s">
        <v>9</v>
      </c>
      <c r="AB10" s="40" t="str">
        <f>IF(Tabla142[[#This Row],[Entrega  task 1 ]]="P","Pendiente",Tabla142[[#This Row],[Entrega  task 1 ]]-$C$33)</f>
        <v>Pendiente</v>
      </c>
      <c r="AC10" s="41" t="str">
        <f>IF(Tabla142[[#This Row],[Entrega task2]]="P","Pendiente",Tabla142[[#This Row],[Entrega task2]]-$C$34)</f>
        <v>Pendiente</v>
      </c>
      <c r="AD10" s="42" t="str">
        <f>IF(Tabla142[[#This Row],[Entrega task 3]]="P","Pendiente",Tabla142[[#This Row],[Entrega task 3]]-$C$35)</f>
        <v>Pendiente</v>
      </c>
      <c r="AE10" s="42" t="str">
        <f>IF(Tabla142[[#This Row],[Entrega task 4]]="P","Pendiente",Tabla142[[#This Row],[Entrega task 4]]-$C$36)</f>
        <v>Pendiente</v>
      </c>
      <c r="AF10" s="42" t="str">
        <f>IF(Tabla142[[#This Row],[Entrega task 5 ]]="P","Pendiente",Tabla142[[#This Row],[Entrega task 5 ]]-$C$37)</f>
        <v>Pendiente</v>
      </c>
      <c r="AG10" s="42" t="str">
        <f>IF(Tabla142[[#This Row],[Entrega task 6 ]]="P","Pendiente",Tabla142[[#This Row],[Entrega task 6 ]]-$C$38)</f>
        <v>Pendiente</v>
      </c>
      <c r="AH10" s="42" t="str">
        <f>IF(Tabla142[[#This Row],[Entrega task 7 ]]="P","Pendiente",Tabla142[[#This Row],[Entrega task 7 ]]-$C$39)</f>
        <v>Pendiente</v>
      </c>
      <c r="AI10" s="42" t="str">
        <f>IF(Tabla142[[#This Row],[Entrega task 8]]="P","Pendiente",Tabla142[[#This Row],[Entrega task 8]]-$C$40)</f>
        <v>Pendiente</v>
      </c>
      <c r="AJ10" s="43" t="str">
        <f>IF(Tabla142[[#This Row],[Entrega task 9]]="P","Pendiente",Tabla142[[#This Row],[Entrega task 9]]-$C$41)</f>
        <v>Pendiente</v>
      </c>
      <c r="AK10" s="43" t="str">
        <f>IF(Tabla142[[#This Row],[Entrega task 10]]="P","Pendiente",Tabla142[[#This Row],[Entrega task 10]]-$C$42)</f>
        <v>Pendiente</v>
      </c>
      <c r="AL10" s="42" t="str">
        <f>IF(Tabla142[[#This Row],[Entrega task 11]]="P","Pendiente",Tabla142[[#This Row],[Entrega task 11]]-$C$43)</f>
        <v>Pendiente</v>
      </c>
      <c r="AM10" s="42" t="str">
        <f>IF(Tabla142[[#This Row],[Entrega task 12]]="P","Pendiente",Tabla142[[#This Row],[Entrega task 12]]-$C$44)</f>
        <v>Pendiente</v>
      </c>
      <c r="AN10" s="42" t="str">
        <f>IF(Tabla142[[#This Row],[Entrega task 13]]="P","Pendiente",Tabla142[[#This Row],[Entrega task 13]]-$C$45)</f>
        <v>Pendiente</v>
      </c>
      <c r="AO10" s="42" t="str">
        <f>IF(Tabla142[[#This Row],[Entrega task 14]]="P","Pendiente",Tabla142[[#This Row],[Entrega task 14]]-$C$46)</f>
        <v>Pendiente</v>
      </c>
      <c r="AP10" s="42" t="str">
        <f>IF(Tabla142[[#This Row],[Entrega task 15]]="P","Pendiente",Tabla142[[#This Row],[Entrega task 15]]-$C$47)</f>
        <v>Pendiente</v>
      </c>
      <c r="AQ10" s="42" t="str">
        <f>IF(Tabla142[[#This Row],[Entrega task 16]]="P","Pendiente",Tabla142[[#This Row],[Entrega task 16]]-$C$48)</f>
        <v>Pendiente</v>
      </c>
      <c r="AR10" s="42" t="str">
        <f>IF(Tabla142[[#This Row],[Entrega task 17]]="P","Pendiente",Tabla142[[#This Row],[Entrega task 17]]-$C$49)</f>
        <v>Pendiente</v>
      </c>
      <c r="AS10" s="42" t="str">
        <f>IF(Tabla142[[#This Row],[Entrega task 18]]="P","Pendiente",Tabla142[[#This Row],[Entrega task 18]]-$C$50)</f>
        <v>Pendiente</v>
      </c>
      <c r="AT10" s="42" t="str">
        <f>IF(Tabla142[[#This Row],[Entrega task 19]]="P","Pendiente",Tabla142[[#This Row],[Entrega task 19]]-$C$51)</f>
        <v>Pendiente</v>
      </c>
      <c r="AU10" s="42" t="str">
        <f>IF(Tabla142[[#This Row],[Entrega task 20]]="P","Pendiente",Tabla142[[#This Row],[Entrega task 20]]-$C$52)</f>
        <v>Pendiente</v>
      </c>
      <c r="AV10" s="42" t="str">
        <f>IF(Tabla142[[#This Row],[Entrega task 21]]="P","Pendiente",Tabla142[[#This Row],[Entrega task 21]]-$C$53)</f>
        <v>Pendiente</v>
      </c>
      <c r="AW10" s="42" t="str">
        <f>IF(Tabla142[[#This Row],[Entrega task 22]]="P","Pendiente",Tabla142[[#This Row],[Entrega task 22]]-$C$54)</f>
        <v>Pendiente</v>
      </c>
      <c r="AX10" s="42" t="str">
        <f>IF(Tabla142[[#This Row],[Entrega task 23]]="P","Pendiente",Tabla142[[#This Row],[Entrega task 23]]-$C$55)</f>
        <v>Pendiente</v>
      </c>
      <c r="AY10" s="42" t="str">
        <f>IF(Tabla142[[#This Row],[Entrega task 24]]="P","Pendiente",Tabla142[[#This Row],[Entrega task 24]]-$C$56)</f>
        <v>Pendiente</v>
      </c>
      <c r="AZ10" s="42" t="str">
        <f>IF(Tabla142[[#This Row],[Entrega task 25]]="P","Pendiente",Tabla142[[#This Row],[Entrega task 25]]-$C$57)</f>
        <v>Pendiente</v>
      </c>
    </row>
    <row r="11" spans="1:52" x14ac:dyDescent="0.25">
      <c r="A11" s="45"/>
      <c r="B11" s="46"/>
      <c r="C11" s="20" t="s">
        <v>9</v>
      </c>
      <c r="D11" s="20" t="s">
        <v>9</v>
      </c>
      <c r="E11" s="20" t="s">
        <v>9</v>
      </c>
      <c r="F11" s="20" t="s">
        <v>9</v>
      </c>
      <c r="G11" s="20" t="s">
        <v>9</v>
      </c>
      <c r="H11" s="20" t="s">
        <v>9</v>
      </c>
      <c r="I11" s="20" t="s">
        <v>9</v>
      </c>
      <c r="J11" s="20" t="s">
        <v>9</v>
      </c>
      <c r="K11" s="20" t="s">
        <v>9</v>
      </c>
      <c r="L11" s="20" t="s">
        <v>9</v>
      </c>
      <c r="M11" s="20" t="s">
        <v>9</v>
      </c>
      <c r="N11" s="20" t="s">
        <v>9</v>
      </c>
      <c r="O11" s="20" t="s">
        <v>9</v>
      </c>
      <c r="P11" s="20" t="s">
        <v>9</v>
      </c>
      <c r="Q11" s="20" t="s">
        <v>9</v>
      </c>
      <c r="R11" s="20" t="s">
        <v>9</v>
      </c>
      <c r="S11" s="20" t="s">
        <v>9</v>
      </c>
      <c r="T11" s="20" t="s">
        <v>9</v>
      </c>
      <c r="U11" s="20" t="s">
        <v>9</v>
      </c>
      <c r="V11" s="20" t="s">
        <v>9</v>
      </c>
      <c r="W11" s="20" t="s">
        <v>9</v>
      </c>
      <c r="X11" s="20" t="s">
        <v>9</v>
      </c>
      <c r="Y11" s="20" t="s">
        <v>9</v>
      </c>
      <c r="Z11" s="20" t="s">
        <v>9</v>
      </c>
      <c r="AA11" s="20" t="s">
        <v>9</v>
      </c>
      <c r="AB11" s="40" t="str">
        <f>IF(Tabla142[[#This Row],[Entrega  task 1 ]]="P","Pendiente",Tabla142[[#This Row],[Entrega  task 1 ]]-$C$33)</f>
        <v>Pendiente</v>
      </c>
      <c r="AC11" s="41" t="str">
        <f>IF(Tabla142[[#This Row],[Entrega task2]]="P","Pendiente",Tabla142[[#This Row],[Entrega task2]]-$C$34)</f>
        <v>Pendiente</v>
      </c>
      <c r="AD11" s="42" t="str">
        <f>IF(Tabla142[[#This Row],[Entrega task 3]]="P","Pendiente",Tabla142[[#This Row],[Entrega task 3]]-$C$35)</f>
        <v>Pendiente</v>
      </c>
      <c r="AE11" s="42" t="str">
        <f>IF(Tabla142[[#This Row],[Entrega task 4]]="P","Pendiente",Tabla142[[#This Row],[Entrega task 4]]-$C$36)</f>
        <v>Pendiente</v>
      </c>
      <c r="AF11" s="42" t="str">
        <f>IF(Tabla142[[#This Row],[Entrega task 5 ]]="P","Pendiente",Tabla142[[#This Row],[Entrega task 5 ]]-$C$37)</f>
        <v>Pendiente</v>
      </c>
      <c r="AG11" s="42" t="str">
        <f>IF(Tabla142[[#This Row],[Entrega task 6 ]]="P","Pendiente",Tabla142[[#This Row],[Entrega task 6 ]]-$C$38)</f>
        <v>Pendiente</v>
      </c>
      <c r="AH11" s="42" t="str">
        <f>IF(Tabla142[[#This Row],[Entrega task 7 ]]="P","Pendiente",Tabla142[[#This Row],[Entrega task 7 ]]-$C$39)</f>
        <v>Pendiente</v>
      </c>
      <c r="AI11" s="42" t="str">
        <f>IF(Tabla142[[#This Row],[Entrega task 8]]="P","Pendiente",Tabla142[[#This Row],[Entrega task 8]]-$C$40)</f>
        <v>Pendiente</v>
      </c>
      <c r="AJ11" s="43" t="str">
        <f>IF(Tabla142[[#This Row],[Entrega task 9]]="P","Pendiente",Tabla142[[#This Row],[Entrega task 9]]-$C$41)</f>
        <v>Pendiente</v>
      </c>
      <c r="AK11" s="43" t="str">
        <f>IF(Tabla142[[#This Row],[Entrega task 10]]="P","Pendiente",Tabla142[[#This Row],[Entrega task 10]]-$C$42)</f>
        <v>Pendiente</v>
      </c>
      <c r="AL11" s="42" t="str">
        <f>IF(Tabla142[[#This Row],[Entrega task 11]]="P","Pendiente",Tabla142[[#This Row],[Entrega task 11]]-$C$43)</f>
        <v>Pendiente</v>
      </c>
      <c r="AM11" s="42" t="str">
        <f>IF(Tabla142[[#This Row],[Entrega task 12]]="P","Pendiente",Tabla142[[#This Row],[Entrega task 12]]-$C$44)</f>
        <v>Pendiente</v>
      </c>
      <c r="AN11" s="42" t="str">
        <f>IF(Tabla142[[#This Row],[Entrega task 13]]="P","Pendiente",Tabla142[[#This Row],[Entrega task 13]]-$C$45)</f>
        <v>Pendiente</v>
      </c>
      <c r="AO11" s="42" t="str">
        <f>IF(Tabla142[[#This Row],[Entrega task 14]]="P","Pendiente",Tabla142[[#This Row],[Entrega task 14]]-$C$46)</f>
        <v>Pendiente</v>
      </c>
      <c r="AP11" s="42" t="str">
        <f>IF(Tabla142[[#This Row],[Entrega task 15]]="P","Pendiente",Tabla142[[#This Row],[Entrega task 15]]-$C$47)</f>
        <v>Pendiente</v>
      </c>
      <c r="AQ11" s="42" t="str">
        <f>IF(Tabla142[[#This Row],[Entrega task 16]]="P","Pendiente",Tabla142[[#This Row],[Entrega task 16]]-$C$48)</f>
        <v>Pendiente</v>
      </c>
      <c r="AR11" s="42" t="str">
        <f>IF(Tabla142[[#This Row],[Entrega task 17]]="P","Pendiente",Tabla142[[#This Row],[Entrega task 17]]-$C$49)</f>
        <v>Pendiente</v>
      </c>
      <c r="AS11" s="42" t="str">
        <f>IF(Tabla142[[#This Row],[Entrega task 18]]="P","Pendiente",Tabla142[[#This Row],[Entrega task 18]]-$C$50)</f>
        <v>Pendiente</v>
      </c>
      <c r="AT11" s="42" t="str">
        <f>IF(Tabla142[[#This Row],[Entrega task 19]]="P","Pendiente",Tabla142[[#This Row],[Entrega task 19]]-$C$51)</f>
        <v>Pendiente</v>
      </c>
      <c r="AU11" s="42" t="str">
        <f>IF(Tabla142[[#This Row],[Entrega task 20]]="P","Pendiente",Tabla142[[#This Row],[Entrega task 20]]-$C$52)</f>
        <v>Pendiente</v>
      </c>
      <c r="AV11" s="42" t="str">
        <f>IF(Tabla142[[#This Row],[Entrega task 21]]="P","Pendiente",Tabla142[[#This Row],[Entrega task 21]]-$C$53)</f>
        <v>Pendiente</v>
      </c>
      <c r="AW11" s="42" t="str">
        <f>IF(Tabla142[[#This Row],[Entrega task 22]]="P","Pendiente",Tabla142[[#This Row],[Entrega task 22]]-$C$54)</f>
        <v>Pendiente</v>
      </c>
      <c r="AX11" s="42" t="str">
        <f>IF(Tabla142[[#This Row],[Entrega task 23]]="P","Pendiente",Tabla142[[#This Row],[Entrega task 23]]-$C$55)</f>
        <v>Pendiente</v>
      </c>
      <c r="AY11" s="42" t="str">
        <f>IF(Tabla142[[#This Row],[Entrega task 24]]="P","Pendiente",Tabla142[[#This Row],[Entrega task 24]]-$C$56)</f>
        <v>Pendiente</v>
      </c>
      <c r="AZ11" s="42" t="str">
        <f>IF(Tabla142[[#This Row],[Entrega task 25]]="P","Pendiente",Tabla142[[#This Row],[Entrega task 25]]-$C$57)</f>
        <v>Pendiente</v>
      </c>
    </row>
    <row r="12" spans="1:52" x14ac:dyDescent="0.25">
      <c r="A12" s="45"/>
      <c r="B12" s="46"/>
      <c r="C12" s="20" t="s">
        <v>9</v>
      </c>
      <c r="D12" s="20" t="s">
        <v>9</v>
      </c>
      <c r="E12" s="20" t="s">
        <v>9</v>
      </c>
      <c r="F12" s="20" t="s">
        <v>9</v>
      </c>
      <c r="G12" s="20" t="s">
        <v>9</v>
      </c>
      <c r="H12" s="20" t="s">
        <v>9</v>
      </c>
      <c r="I12" s="20" t="s">
        <v>9</v>
      </c>
      <c r="J12" s="20" t="s">
        <v>9</v>
      </c>
      <c r="K12" s="20" t="s">
        <v>9</v>
      </c>
      <c r="L12" s="20" t="s">
        <v>9</v>
      </c>
      <c r="M12" s="20" t="s">
        <v>9</v>
      </c>
      <c r="N12" s="20" t="s">
        <v>9</v>
      </c>
      <c r="O12" s="20" t="s">
        <v>9</v>
      </c>
      <c r="P12" s="20" t="s">
        <v>9</v>
      </c>
      <c r="Q12" s="20" t="s">
        <v>9</v>
      </c>
      <c r="R12" s="20" t="s">
        <v>9</v>
      </c>
      <c r="S12" s="20" t="s">
        <v>9</v>
      </c>
      <c r="T12" s="20" t="s">
        <v>9</v>
      </c>
      <c r="U12" s="20" t="s">
        <v>9</v>
      </c>
      <c r="V12" s="20" t="s">
        <v>9</v>
      </c>
      <c r="W12" s="20" t="s">
        <v>9</v>
      </c>
      <c r="X12" s="20" t="s">
        <v>9</v>
      </c>
      <c r="Y12" s="20" t="s">
        <v>9</v>
      </c>
      <c r="Z12" s="20" t="s">
        <v>9</v>
      </c>
      <c r="AA12" s="20" t="s">
        <v>9</v>
      </c>
      <c r="AB12" s="40" t="str">
        <f>IF(Tabla142[[#This Row],[Entrega  task 1 ]]="P","Pendiente",Tabla142[[#This Row],[Entrega  task 1 ]]-$C$33)</f>
        <v>Pendiente</v>
      </c>
      <c r="AC12" s="41" t="str">
        <f>IF(Tabla142[[#This Row],[Entrega task2]]="P","Pendiente",Tabla142[[#This Row],[Entrega task2]]-$C$34)</f>
        <v>Pendiente</v>
      </c>
      <c r="AD12" s="42" t="str">
        <f>IF(Tabla142[[#This Row],[Entrega task 3]]="P","Pendiente",Tabla142[[#This Row],[Entrega task 3]]-$C$35)</f>
        <v>Pendiente</v>
      </c>
      <c r="AE12" s="42" t="str">
        <f>IF(Tabla142[[#This Row],[Entrega task 4]]="P","Pendiente",Tabla142[[#This Row],[Entrega task 4]]-$C$36)</f>
        <v>Pendiente</v>
      </c>
      <c r="AF12" s="42" t="str">
        <f>IF(Tabla142[[#This Row],[Entrega task 5 ]]="P","Pendiente",Tabla142[[#This Row],[Entrega task 5 ]]-$C$37)</f>
        <v>Pendiente</v>
      </c>
      <c r="AG12" s="42" t="str">
        <f>IF(Tabla142[[#This Row],[Entrega task 6 ]]="P","Pendiente",Tabla142[[#This Row],[Entrega task 6 ]]-$C$38)</f>
        <v>Pendiente</v>
      </c>
      <c r="AH12" s="42" t="str">
        <f>IF(Tabla142[[#This Row],[Entrega task 7 ]]="P","Pendiente",Tabla142[[#This Row],[Entrega task 7 ]]-$C$39)</f>
        <v>Pendiente</v>
      </c>
      <c r="AI12" s="42" t="str">
        <f>IF(Tabla142[[#This Row],[Entrega task 8]]="P","Pendiente",Tabla142[[#This Row],[Entrega task 8]]-$C$40)</f>
        <v>Pendiente</v>
      </c>
      <c r="AJ12" s="43" t="str">
        <f>IF(Tabla142[[#This Row],[Entrega task 9]]="P","Pendiente",Tabla142[[#This Row],[Entrega task 9]]-$C$41)</f>
        <v>Pendiente</v>
      </c>
      <c r="AK12" s="43" t="str">
        <f>IF(Tabla142[[#This Row],[Entrega task 10]]="P","Pendiente",Tabla142[[#This Row],[Entrega task 10]]-$C$42)</f>
        <v>Pendiente</v>
      </c>
      <c r="AL12" s="42" t="str">
        <f>IF(Tabla142[[#This Row],[Entrega task 11]]="P","Pendiente",Tabla142[[#This Row],[Entrega task 11]]-$C$43)</f>
        <v>Pendiente</v>
      </c>
      <c r="AM12" s="42" t="str">
        <f>IF(Tabla142[[#This Row],[Entrega task 12]]="P","Pendiente",Tabla142[[#This Row],[Entrega task 12]]-$C$44)</f>
        <v>Pendiente</v>
      </c>
      <c r="AN12" s="42" t="str">
        <f>IF(Tabla142[[#This Row],[Entrega task 13]]="P","Pendiente",Tabla142[[#This Row],[Entrega task 13]]-$C$45)</f>
        <v>Pendiente</v>
      </c>
      <c r="AO12" s="42" t="str">
        <f>IF(Tabla142[[#This Row],[Entrega task 14]]="P","Pendiente",Tabla142[[#This Row],[Entrega task 14]]-$C$46)</f>
        <v>Pendiente</v>
      </c>
      <c r="AP12" s="42" t="str">
        <f>IF(Tabla142[[#This Row],[Entrega task 15]]="P","Pendiente",Tabla142[[#This Row],[Entrega task 15]]-$C$47)</f>
        <v>Pendiente</v>
      </c>
      <c r="AQ12" s="42" t="str">
        <f>IF(Tabla142[[#This Row],[Entrega task 16]]="P","Pendiente",Tabla142[[#This Row],[Entrega task 16]]-$C$48)</f>
        <v>Pendiente</v>
      </c>
      <c r="AR12" s="42" t="str">
        <f>IF(Tabla142[[#This Row],[Entrega task 17]]="P","Pendiente",Tabla142[[#This Row],[Entrega task 17]]-$C$49)</f>
        <v>Pendiente</v>
      </c>
      <c r="AS12" s="42" t="str">
        <f>IF(Tabla142[[#This Row],[Entrega task 18]]="P","Pendiente",Tabla142[[#This Row],[Entrega task 18]]-$C$50)</f>
        <v>Pendiente</v>
      </c>
      <c r="AT12" s="42" t="str">
        <f>IF(Tabla142[[#This Row],[Entrega task 19]]="P","Pendiente",Tabla142[[#This Row],[Entrega task 19]]-$C$51)</f>
        <v>Pendiente</v>
      </c>
      <c r="AU12" s="42" t="str">
        <f>IF(Tabla142[[#This Row],[Entrega task 20]]="P","Pendiente",Tabla142[[#This Row],[Entrega task 20]]-$C$52)</f>
        <v>Pendiente</v>
      </c>
      <c r="AV12" s="42" t="str">
        <f>IF(Tabla142[[#This Row],[Entrega task 21]]="P","Pendiente",Tabla142[[#This Row],[Entrega task 21]]-$C$53)</f>
        <v>Pendiente</v>
      </c>
      <c r="AW12" s="42" t="str">
        <f>IF(Tabla142[[#This Row],[Entrega task 22]]="P","Pendiente",Tabla142[[#This Row],[Entrega task 22]]-$C$54)</f>
        <v>Pendiente</v>
      </c>
      <c r="AX12" s="42" t="str">
        <f>IF(Tabla142[[#This Row],[Entrega task 23]]="P","Pendiente",Tabla142[[#This Row],[Entrega task 23]]-$C$55)</f>
        <v>Pendiente</v>
      </c>
      <c r="AY12" s="42" t="str">
        <f>IF(Tabla142[[#This Row],[Entrega task 24]]="P","Pendiente",Tabla142[[#This Row],[Entrega task 24]]-$C$56)</f>
        <v>Pendiente</v>
      </c>
      <c r="AZ12" s="42" t="str">
        <f>IF(Tabla142[[#This Row],[Entrega task 25]]="P","Pendiente",Tabla142[[#This Row],[Entrega task 25]]-$C$57)</f>
        <v>Pendiente</v>
      </c>
    </row>
    <row r="13" spans="1:52" x14ac:dyDescent="0.25">
      <c r="A13" s="45"/>
      <c r="B13" s="46"/>
      <c r="C13" s="20" t="s">
        <v>9</v>
      </c>
      <c r="D13" s="20" t="s">
        <v>9</v>
      </c>
      <c r="E13" s="20" t="s">
        <v>9</v>
      </c>
      <c r="F13" s="20" t="s">
        <v>9</v>
      </c>
      <c r="G13" s="20" t="s">
        <v>9</v>
      </c>
      <c r="H13" s="20" t="s">
        <v>9</v>
      </c>
      <c r="I13" s="20" t="s">
        <v>9</v>
      </c>
      <c r="J13" s="20" t="s">
        <v>9</v>
      </c>
      <c r="K13" s="20" t="s">
        <v>9</v>
      </c>
      <c r="L13" s="20" t="s">
        <v>9</v>
      </c>
      <c r="M13" s="20" t="s">
        <v>9</v>
      </c>
      <c r="N13" s="20" t="s">
        <v>9</v>
      </c>
      <c r="O13" s="20" t="s">
        <v>9</v>
      </c>
      <c r="P13" s="20" t="s">
        <v>9</v>
      </c>
      <c r="Q13" s="20" t="s">
        <v>9</v>
      </c>
      <c r="R13" s="20" t="s">
        <v>9</v>
      </c>
      <c r="S13" s="20" t="s">
        <v>9</v>
      </c>
      <c r="T13" s="20" t="s">
        <v>9</v>
      </c>
      <c r="U13" s="20" t="s">
        <v>9</v>
      </c>
      <c r="V13" s="20" t="s">
        <v>9</v>
      </c>
      <c r="W13" s="20" t="s">
        <v>9</v>
      </c>
      <c r="X13" s="20" t="s">
        <v>9</v>
      </c>
      <c r="Y13" s="20" t="s">
        <v>9</v>
      </c>
      <c r="Z13" s="20" t="s">
        <v>9</v>
      </c>
      <c r="AA13" s="20" t="s">
        <v>9</v>
      </c>
      <c r="AB13" s="40" t="str">
        <f>IF(Tabla142[[#This Row],[Entrega  task 1 ]]="P","Pendiente",Tabla142[[#This Row],[Entrega  task 1 ]]-$C$33)</f>
        <v>Pendiente</v>
      </c>
      <c r="AC13" s="41" t="str">
        <f>IF(Tabla142[[#This Row],[Entrega task2]]="P","Pendiente",Tabla142[[#This Row],[Entrega task2]]-$C$34)</f>
        <v>Pendiente</v>
      </c>
      <c r="AD13" s="42" t="str">
        <f>IF(Tabla142[[#This Row],[Entrega task 3]]="P","Pendiente",Tabla142[[#This Row],[Entrega task 3]]-$C$35)</f>
        <v>Pendiente</v>
      </c>
      <c r="AE13" s="42" t="str">
        <f>IF(Tabla142[[#This Row],[Entrega task 4]]="P","Pendiente",Tabla142[[#This Row],[Entrega task 4]]-$C$36)</f>
        <v>Pendiente</v>
      </c>
      <c r="AF13" s="42" t="str">
        <f>IF(Tabla142[[#This Row],[Entrega task 5 ]]="P","Pendiente",Tabla142[[#This Row],[Entrega task 5 ]]-$C$37)</f>
        <v>Pendiente</v>
      </c>
      <c r="AG13" s="42" t="str">
        <f>IF(Tabla142[[#This Row],[Entrega task 6 ]]="P","Pendiente",Tabla142[[#This Row],[Entrega task 6 ]]-$C$38)</f>
        <v>Pendiente</v>
      </c>
      <c r="AH13" s="42" t="str">
        <f>IF(Tabla142[[#This Row],[Entrega task 7 ]]="P","Pendiente",Tabla142[[#This Row],[Entrega task 7 ]]-$C$39)</f>
        <v>Pendiente</v>
      </c>
      <c r="AI13" s="42" t="str">
        <f>IF(Tabla142[[#This Row],[Entrega task 8]]="P","Pendiente",Tabla142[[#This Row],[Entrega task 8]]-$C$40)</f>
        <v>Pendiente</v>
      </c>
      <c r="AJ13" s="43" t="str">
        <f>IF(Tabla142[[#This Row],[Entrega task 9]]="P","Pendiente",Tabla142[[#This Row],[Entrega task 9]]-$C$41)</f>
        <v>Pendiente</v>
      </c>
      <c r="AK13" s="43" t="str">
        <f>IF(Tabla142[[#This Row],[Entrega task 10]]="P","Pendiente",Tabla142[[#This Row],[Entrega task 10]]-$C$42)</f>
        <v>Pendiente</v>
      </c>
      <c r="AL13" s="42" t="str">
        <f>IF(Tabla142[[#This Row],[Entrega task 11]]="P","Pendiente",Tabla142[[#This Row],[Entrega task 11]]-$C$43)</f>
        <v>Pendiente</v>
      </c>
      <c r="AM13" s="42" t="str">
        <f>IF(Tabla142[[#This Row],[Entrega task 12]]="P","Pendiente",Tabla142[[#This Row],[Entrega task 12]]-$C$44)</f>
        <v>Pendiente</v>
      </c>
      <c r="AN13" s="42" t="str">
        <f>IF(Tabla142[[#This Row],[Entrega task 13]]="P","Pendiente",Tabla142[[#This Row],[Entrega task 13]]-$C$45)</f>
        <v>Pendiente</v>
      </c>
      <c r="AO13" s="42" t="str">
        <f>IF(Tabla142[[#This Row],[Entrega task 14]]="P","Pendiente",Tabla142[[#This Row],[Entrega task 14]]-$C$46)</f>
        <v>Pendiente</v>
      </c>
      <c r="AP13" s="42" t="str">
        <f>IF(Tabla142[[#This Row],[Entrega task 15]]="P","Pendiente",Tabla142[[#This Row],[Entrega task 15]]-$C$47)</f>
        <v>Pendiente</v>
      </c>
      <c r="AQ13" s="42" t="str">
        <f>IF(Tabla142[[#This Row],[Entrega task 16]]="P","Pendiente",Tabla142[[#This Row],[Entrega task 16]]-$C$48)</f>
        <v>Pendiente</v>
      </c>
      <c r="AR13" s="42" t="str">
        <f>IF(Tabla142[[#This Row],[Entrega task 17]]="P","Pendiente",Tabla142[[#This Row],[Entrega task 17]]-$C$49)</f>
        <v>Pendiente</v>
      </c>
      <c r="AS13" s="42" t="str">
        <f>IF(Tabla142[[#This Row],[Entrega task 18]]="P","Pendiente",Tabla142[[#This Row],[Entrega task 18]]-$C$50)</f>
        <v>Pendiente</v>
      </c>
      <c r="AT13" s="42" t="str">
        <f>IF(Tabla142[[#This Row],[Entrega task 19]]="P","Pendiente",Tabla142[[#This Row],[Entrega task 19]]-$C$51)</f>
        <v>Pendiente</v>
      </c>
      <c r="AU13" s="42" t="str">
        <f>IF(Tabla142[[#This Row],[Entrega task 20]]="P","Pendiente",Tabla142[[#This Row],[Entrega task 20]]-$C$52)</f>
        <v>Pendiente</v>
      </c>
      <c r="AV13" s="42" t="str">
        <f>IF(Tabla142[[#This Row],[Entrega task 21]]="P","Pendiente",Tabla142[[#This Row],[Entrega task 21]]-$C$53)</f>
        <v>Pendiente</v>
      </c>
      <c r="AW13" s="42" t="str">
        <f>IF(Tabla142[[#This Row],[Entrega task 22]]="P","Pendiente",Tabla142[[#This Row],[Entrega task 22]]-$C$54)</f>
        <v>Pendiente</v>
      </c>
      <c r="AX13" s="42" t="str">
        <f>IF(Tabla142[[#This Row],[Entrega task 23]]="P","Pendiente",Tabla142[[#This Row],[Entrega task 23]]-$C$55)</f>
        <v>Pendiente</v>
      </c>
      <c r="AY13" s="42" t="str">
        <f>IF(Tabla142[[#This Row],[Entrega task 24]]="P","Pendiente",Tabla142[[#This Row],[Entrega task 24]]-$C$56)</f>
        <v>Pendiente</v>
      </c>
      <c r="AZ13" s="42" t="str">
        <f>IF(Tabla142[[#This Row],[Entrega task 25]]="P","Pendiente",Tabla142[[#This Row],[Entrega task 25]]-$C$57)</f>
        <v>Pendiente</v>
      </c>
    </row>
    <row r="14" spans="1:52" x14ac:dyDescent="0.25">
      <c r="A14" s="45"/>
      <c r="B14" s="46"/>
      <c r="C14" s="20" t="s">
        <v>9</v>
      </c>
      <c r="D14" s="20" t="s">
        <v>9</v>
      </c>
      <c r="E14" s="20" t="s">
        <v>9</v>
      </c>
      <c r="F14" s="20" t="s">
        <v>9</v>
      </c>
      <c r="G14" s="20" t="s">
        <v>9</v>
      </c>
      <c r="H14" s="20" t="s">
        <v>9</v>
      </c>
      <c r="I14" s="20" t="s">
        <v>9</v>
      </c>
      <c r="J14" s="20" t="s">
        <v>9</v>
      </c>
      <c r="K14" s="20" t="s">
        <v>9</v>
      </c>
      <c r="L14" s="20" t="s">
        <v>9</v>
      </c>
      <c r="M14" s="20" t="s">
        <v>9</v>
      </c>
      <c r="N14" s="20" t="s">
        <v>9</v>
      </c>
      <c r="O14" s="20" t="s">
        <v>9</v>
      </c>
      <c r="P14" s="20" t="s">
        <v>9</v>
      </c>
      <c r="Q14" s="20" t="s">
        <v>9</v>
      </c>
      <c r="R14" s="20" t="s">
        <v>9</v>
      </c>
      <c r="S14" s="20" t="s">
        <v>9</v>
      </c>
      <c r="T14" s="20" t="s">
        <v>9</v>
      </c>
      <c r="U14" s="20" t="s">
        <v>9</v>
      </c>
      <c r="V14" s="20" t="s">
        <v>9</v>
      </c>
      <c r="W14" s="20" t="s">
        <v>9</v>
      </c>
      <c r="X14" s="20" t="s">
        <v>9</v>
      </c>
      <c r="Y14" s="20" t="s">
        <v>9</v>
      </c>
      <c r="Z14" s="20" t="s">
        <v>9</v>
      </c>
      <c r="AA14" s="20" t="s">
        <v>9</v>
      </c>
      <c r="AB14" s="40" t="str">
        <f>IF(Tabla142[[#This Row],[Entrega  task 1 ]]="P","Pendiente",Tabla142[[#This Row],[Entrega  task 1 ]]-$C$33)</f>
        <v>Pendiente</v>
      </c>
      <c r="AC14" s="41" t="str">
        <f>IF(Tabla142[[#This Row],[Entrega task2]]="P","Pendiente",Tabla142[[#This Row],[Entrega task2]]-$C$34)</f>
        <v>Pendiente</v>
      </c>
      <c r="AD14" s="42" t="str">
        <f>IF(Tabla142[[#This Row],[Entrega task 3]]="P","Pendiente",Tabla142[[#This Row],[Entrega task 3]]-$C$35)</f>
        <v>Pendiente</v>
      </c>
      <c r="AE14" s="42" t="str">
        <f>IF(Tabla142[[#This Row],[Entrega task 4]]="P","Pendiente",Tabla142[[#This Row],[Entrega task 4]]-$C$36)</f>
        <v>Pendiente</v>
      </c>
      <c r="AF14" s="42" t="str">
        <f>IF(Tabla142[[#This Row],[Entrega task 5 ]]="P","Pendiente",Tabla142[[#This Row],[Entrega task 5 ]]-$C$37)</f>
        <v>Pendiente</v>
      </c>
      <c r="AG14" s="42" t="str">
        <f>IF(Tabla142[[#This Row],[Entrega task 6 ]]="P","Pendiente",Tabla142[[#This Row],[Entrega task 6 ]]-$C$38)</f>
        <v>Pendiente</v>
      </c>
      <c r="AH14" s="42" t="str">
        <f>IF(Tabla142[[#This Row],[Entrega task 7 ]]="P","Pendiente",Tabla142[[#This Row],[Entrega task 7 ]]-$C$39)</f>
        <v>Pendiente</v>
      </c>
      <c r="AI14" s="42" t="str">
        <f>IF(Tabla142[[#This Row],[Entrega task 8]]="P","Pendiente",Tabla142[[#This Row],[Entrega task 8]]-$C$40)</f>
        <v>Pendiente</v>
      </c>
      <c r="AJ14" s="43" t="str">
        <f>IF(Tabla142[[#This Row],[Entrega task 9]]="P","Pendiente",Tabla142[[#This Row],[Entrega task 9]]-$C$41)</f>
        <v>Pendiente</v>
      </c>
      <c r="AK14" s="43" t="str">
        <f>IF(Tabla142[[#This Row],[Entrega task 10]]="P","Pendiente",Tabla142[[#This Row],[Entrega task 10]]-$C$42)</f>
        <v>Pendiente</v>
      </c>
      <c r="AL14" s="42" t="str">
        <f>IF(Tabla142[[#This Row],[Entrega task 11]]="P","Pendiente",Tabla142[[#This Row],[Entrega task 11]]-$C$43)</f>
        <v>Pendiente</v>
      </c>
      <c r="AM14" s="42" t="str">
        <f>IF(Tabla142[[#This Row],[Entrega task 12]]="P","Pendiente",Tabla142[[#This Row],[Entrega task 12]]-$C$44)</f>
        <v>Pendiente</v>
      </c>
      <c r="AN14" s="42" t="str">
        <f>IF(Tabla142[[#This Row],[Entrega task 13]]="P","Pendiente",Tabla142[[#This Row],[Entrega task 13]]-$C$45)</f>
        <v>Pendiente</v>
      </c>
      <c r="AO14" s="42" t="str">
        <f>IF(Tabla142[[#This Row],[Entrega task 14]]="P","Pendiente",Tabla142[[#This Row],[Entrega task 14]]-$C$46)</f>
        <v>Pendiente</v>
      </c>
      <c r="AP14" s="42" t="str">
        <f>IF(Tabla142[[#This Row],[Entrega task 15]]="P","Pendiente",Tabla142[[#This Row],[Entrega task 15]]-$C$47)</f>
        <v>Pendiente</v>
      </c>
      <c r="AQ14" s="42" t="str">
        <f>IF(Tabla142[[#This Row],[Entrega task 16]]="P","Pendiente",Tabla142[[#This Row],[Entrega task 16]]-$C$48)</f>
        <v>Pendiente</v>
      </c>
      <c r="AR14" s="42" t="str">
        <f>IF(Tabla142[[#This Row],[Entrega task 17]]="P","Pendiente",Tabla142[[#This Row],[Entrega task 17]]-$C$49)</f>
        <v>Pendiente</v>
      </c>
      <c r="AS14" s="42" t="str">
        <f>IF(Tabla142[[#This Row],[Entrega task 18]]="P","Pendiente",Tabla142[[#This Row],[Entrega task 18]]-$C$50)</f>
        <v>Pendiente</v>
      </c>
      <c r="AT14" s="42" t="str">
        <f>IF(Tabla142[[#This Row],[Entrega task 19]]="P","Pendiente",Tabla142[[#This Row],[Entrega task 19]]-$C$51)</f>
        <v>Pendiente</v>
      </c>
      <c r="AU14" s="42" t="str">
        <f>IF(Tabla142[[#This Row],[Entrega task 20]]="P","Pendiente",Tabla142[[#This Row],[Entrega task 20]]-$C$52)</f>
        <v>Pendiente</v>
      </c>
      <c r="AV14" s="42" t="str">
        <f>IF(Tabla142[[#This Row],[Entrega task 21]]="P","Pendiente",Tabla142[[#This Row],[Entrega task 21]]-$C$53)</f>
        <v>Pendiente</v>
      </c>
      <c r="AW14" s="42" t="str">
        <f>IF(Tabla142[[#This Row],[Entrega task 22]]="P","Pendiente",Tabla142[[#This Row],[Entrega task 22]]-$C$54)</f>
        <v>Pendiente</v>
      </c>
      <c r="AX14" s="42" t="str">
        <f>IF(Tabla142[[#This Row],[Entrega task 23]]="P","Pendiente",Tabla142[[#This Row],[Entrega task 23]]-$C$55)</f>
        <v>Pendiente</v>
      </c>
      <c r="AY14" s="42" t="str">
        <f>IF(Tabla142[[#This Row],[Entrega task 24]]="P","Pendiente",Tabla142[[#This Row],[Entrega task 24]]-$C$56)</f>
        <v>Pendiente</v>
      </c>
      <c r="AZ14" s="42" t="str">
        <f>IF(Tabla142[[#This Row],[Entrega task 25]]="P","Pendiente",Tabla142[[#This Row],[Entrega task 25]]-$C$57)</f>
        <v>Pendiente</v>
      </c>
    </row>
    <row r="15" spans="1:52" x14ac:dyDescent="0.25">
      <c r="A15" s="45"/>
      <c r="B15" s="46"/>
      <c r="C15" s="20" t="s">
        <v>9</v>
      </c>
      <c r="D15" s="20" t="s">
        <v>9</v>
      </c>
      <c r="E15" s="20" t="s">
        <v>9</v>
      </c>
      <c r="F15" s="20" t="s">
        <v>9</v>
      </c>
      <c r="G15" s="20" t="s">
        <v>9</v>
      </c>
      <c r="H15" s="20" t="s">
        <v>9</v>
      </c>
      <c r="I15" s="20" t="s">
        <v>9</v>
      </c>
      <c r="J15" s="20" t="s">
        <v>9</v>
      </c>
      <c r="K15" s="20" t="s">
        <v>9</v>
      </c>
      <c r="L15" s="20" t="s">
        <v>9</v>
      </c>
      <c r="M15" s="20" t="s">
        <v>9</v>
      </c>
      <c r="N15" s="20" t="s">
        <v>9</v>
      </c>
      <c r="O15" s="20" t="s">
        <v>9</v>
      </c>
      <c r="P15" s="20" t="s">
        <v>9</v>
      </c>
      <c r="Q15" s="20" t="s">
        <v>9</v>
      </c>
      <c r="R15" s="20" t="s">
        <v>9</v>
      </c>
      <c r="S15" s="20" t="s">
        <v>9</v>
      </c>
      <c r="T15" s="20" t="s">
        <v>9</v>
      </c>
      <c r="U15" s="20" t="s">
        <v>9</v>
      </c>
      <c r="V15" s="20" t="s">
        <v>9</v>
      </c>
      <c r="W15" s="20" t="s">
        <v>9</v>
      </c>
      <c r="X15" s="20" t="s">
        <v>9</v>
      </c>
      <c r="Y15" s="20" t="s">
        <v>9</v>
      </c>
      <c r="Z15" s="20" t="s">
        <v>9</v>
      </c>
      <c r="AA15" s="20" t="s">
        <v>9</v>
      </c>
      <c r="AB15" s="40" t="str">
        <f>IF(Tabla142[[#This Row],[Entrega  task 1 ]]="P","Pendiente",Tabla142[[#This Row],[Entrega  task 1 ]]-$C$33)</f>
        <v>Pendiente</v>
      </c>
      <c r="AC15" s="41" t="str">
        <f>IF(Tabla142[[#This Row],[Entrega task2]]="P","Pendiente",Tabla142[[#This Row],[Entrega task2]]-$C$34)</f>
        <v>Pendiente</v>
      </c>
      <c r="AD15" s="42" t="str">
        <f>IF(Tabla142[[#This Row],[Entrega task 3]]="P","Pendiente",Tabla142[[#This Row],[Entrega task 3]]-$C$35)</f>
        <v>Pendiente</v>
      </c>
      <c r="AE15" s="42" t="str">
        <f>IF(Tabla142[[#This Row],[Entrega task 4]]="P","Pendiente",Tabla142[[#This Row],[Entrega task 4]]-$C$36)</f>
        <v>Pendiente</v>
      </c>
      <c r="AF15" s="42" t="str">
        <f>IF(Tabla142[[#This Row],[Entrega task 5 ]]="P","Pendiente",Tabla142[[#This Row],[Entrega task 5 ]]-$C$37)</f>
        <v>Pendiente</v>
      </c>
      <c r="AG15" s="42" t="str">
        <f>IF(Tabla142[[#This Row],[Entrega task 6 ]]="P","Pendiente",Tabla142[[#This Row],[Entrega task 6 ]]-$C$38)</f>
        <v>Pendiente</v>
      </c>
      <c r="AH15" s="42" t="str">
        <f>IF(Tabla142[[#This Row],[Entrega task 7 ]]="P","Pendiente",Tabla142[[#This Row],[Entrega task 7 ]]-$C$39)</f>
        <v>Pendiente</v>
      </c>
      <c r="AI15" s="42" t="str">
        <f>IF(Tabla142[[#This Row],[Entrega task 8]]="P","Pendiente",Tabla142[[#This Row],[Entrega task 8]]-$C$40)</f>
        <v>Pendiente</v>
      </c>
      <c r="AJ15" s="43" t="str">
        <f>IF(Tabla142[[#This Row],[Entrega task 9]]="P","Pendiente",Tabla142[[#This Row],[Entrega task 9]]-$C$41)</f>
        <v>Pendiente</v>
      </c>
      <c r="AK15" s="43" t="str">
        <f>IF(Tabla142[[#This Row],[Entrega task 10]]="P","Pendiente",Tabla142[[#This Row],[Entrega task 10]]-$C$42)</f>
        <v>Pendiente</v>
      </c>
      <c r="AL15" s="42" t="str">
        <f>IF(Tabla142[[#This Row],[Entrega task 11]]="P","Pendiente",Tabla142[[#This Row],[Entrega task 11]]-$C$43)</f>
        <v>Pendiente</v>
      </c>
      <c r="AM15" s="42" t="str">
        <f>IF(Tabla142[[#This Row],[Entrega task 12]]="P","Pendiente",Tabla142[[#This Row],[Entrega task 12]]-$C$44)</f>
        <v>Pendiente</v>
      </c>
      <c r="AN15" s="42" t="str">
        <f>IF(Tabla142[[#This Row],[Entrega task 13]]="P","Pendiente",Tabla142[[#This Row],[Entrega task 13]]-$C$45)</f>
        <v>Pendiente</v>
      </c>
      <c r="AO15" s="42" t="str">
        <f>IF(Tabla142[[#This Row],[Entrega task 14]]="P","Pendiente",Tabla142[[#This Row],[Entrega task 14]]-$C$46)</f>
        <v>Pendiente</v>
      </c>
      <c r="AP15" s="42" t="str">
        <f>IF(Tabla142[[#This Row],[Entrega task 15]]="P","Pendiente",Tabla142[[#This Row],[Entrega task 15]]-$C$47)</f>
        <v>Pendiente</v>
      </c>
      <c r="AQ15" s="42" t="str">
        <f>IF(Tabla142[[#This Row],[Entrega task 16]]="P","Pendiente",Tabla142[[#This Row],[Entrega task 16]]-$C$48)</f>
        <v>Pendiente</v>
      </c>
      <c r="AR15" s="42" t="str">
        <f>IF(Tabla142[[#This Row],[Entrega task 17]]="P","Pendiente",Tabla142[[#This Row],[Entrega task 17]]-$C$49)</f>
        <v>Pendiente</v>
      </c>
      <c r="AS15" s="42" t="str">
        <f>IF(Tabla142[[#This Row],[Entrega task 18]]="P","Pendiente",Tabla142[[#This Row],[Entrega task 18]]-$C$50)</f>
        <v>Pendiente</v>
      </c>
      <c r="AT15" s="42" t="str">
        <f>IF(Tabla142[[#This Row],[Entrega task 19]]="P","Pendiente",Tabla142[[#This Row],[Entrega task 19]]-$C$51)</f>
        <v>Pendiente</v>
      </c>
      <c r="AU15" s="42" t="str">
        <f>IF(Tabla142[[#This Row],[Entrega task 20]]="P","Pendiente",Tabla142[[#This Row],[Entrega task 20]]-$C$52)</f>
        <v>Pendiente</v>
      </c>
      <c r="AV15" s="42" t="str">
        <f>IF(Tabla142[[#This Row],[Entrega task 21]]="P","Pendiente",Tabla142[[#This Row],[Entrega task 21]]-$C$53)</f>
        <v>Pendiente</v>
      </c>
      <c r="AW15" s="42" t="str">
        <f>IF(Tabla142[[#This Row],[Entrega task 22]]="P","Pendiente",Tabla142[[#This Row],[Entrega task 22]]-$C$54)</f>
        <v>Pendiente</v>
      </c>
      <c r="AX15" s="42" t="str">
        <f>IF(Tabla142[[#This Row],[Entrega task 23]]="P","Pendiente",Tabla142[[#This Row],[Entrega task 23]]-$C$55)</f>
        <v>Pendiente</v>
      </c>
      <c r="AY15" s="42" t="str">
        <f>IF(Tabla142[[#This Row],[Entrega task 24]]="P","Pendiente",Tabla142[[#This Row],[Entrega task 24]]-$C$56)</f>
        <v>Pendiente</v>
      </c>
      <c r="AZ15" s="42" t="str">
        <f>IF(Tabla142[[#This Row],[Entrega task 25]]="P","Pendiente",Tabla142[[#This Row],[Entrega task 25]]-$C$57)</f>
        <v>Pendiente</v>
      </c>
    </row>
    <row r="16" spans="1:52" x14ac:dyDescent="0.25">
      <c r="A16" s="45"/>
      <c r="B16" s="46"/>
      <c r="C16" s="20" t="s">
        <v>9</v>
      </c>
      <c r="D16" s="20" t="s">
        <v>9</v>
      </c>
      <c r="E16" s="20" t="s">
        <v>9</v>
      </c>
      <c r="F16" s="20" t="s">
        <v>9</v>
      </c>
      <c r="G16" s="20" t="s">
        <v>9</v>
      </c>
      <c r="H16" s="20" t="s">
        <v>9</v>
      </c>
      <c r="I16" s="20" t="s">
        <v>9</v>
      </c>
      <c r="J16" s="20" t="s">
        <v>9</v>
      </c>
      <c r="K16" s="20" t="s">
        <v>9</v>
      </c>
      <c r="L16" s="20" t="s">
        <v>9</v>
      </c>
      <c r="M16" s="20" t="s">
        <v>9</v>
      </c>
      <c r="N16" s="20" t="s">
        <v>9</v>
      </c>
      <c r="O16" s="20" t="s">
        <v>9</v>
      </c>
      <c r="P16" s="20" t="s">
        <v>9</v>
      </c>
      <c r="Q16" s="20" t="s">
        <v>9</v>
      </c>
      <c r="R16" s="20" t="s">
        <v>9</v>
      </c>
      <c r="S16" s="20" t="s">
        <v>9</v>
      </c>
      <c r="T16" s="20" t="s">
        <v>9</v>
      </c>
      <c r="U16" s="20" t="s">
        <v>9</v>
      </c>
      <c r="V16" s="20" t="s">
        <v>9</v>
      </c>
      <c r="W16" s="20" t="s">
        <v>9</v>
      </c>
      <c r="X16" s="20" t="s">
        <v>9</v>
      </c>
      <c r="Y16" s="20" t="s">
        <v>9</v>
      </c>
      <c r="Z16" s="20" t="s">
        <v>9</v>
      </c>
      <c r="AA16" s="20" t="s">
        <v>9</v>
      </c>
      <c r="AB16" s="40" t="str">
        <f>IF(Tabla142[[#This Row],[Entrega  task 1 ]]="P","Pendiente",Tabla142[[#This Row],[Entrega  task 1 ]]-$C$33)</f>
        <v>Pendiente</v>
      </c>
      <c r="AC16" s="41" t="str">
        <f>IF(Tabla142[[#This Row],[Entrega task2]]="P","Pendiente",Tabla142[[#This Row],[Entrega task2]]-$C$34)</f>
        <v>Pendiente</v>
      </c>
      <c r="AD16" s="42" t="str">
        <f>IF(Tabla142[[#This Row],[Entrega task 3]]="P","Pendiente",Tabla142[[#This Row],[Entrega task 3]]-$C$35)</f>
        <v>Pendiente</v>
      </c>
      <c r="AE16" s="42" t="str">
        <f>IF(Tabla142[[#This Row],[Entrega task 4]]="P","Pendiente",Tabla142[[#This Row],[Entrega task 4]]-$C$36)</f>
        <v>Pendiente</v>
      </c>
      <c r="AF16" s="42" t="str">
        <f>IF(Tabla142[[#This Row],[Entrega task 5 ]]="P","Pendiente",Tabla142[[#This Row],[Entrega task 5 ]]-$C$37)</f>
        <v>Pendiente</v>
      </c>
      <c r="AG16" s="42" t="str">
        <f>IF(Tabla142[[#This Row],[Entrega task 6 ]]="P","Pendiente",Tabla142[[#This Row],[Entrega task 6 ]]-$C$38)</f>
        <v>Pendiente</v>
      </c>
      <c r="AH16" s="42" t="str">
        <f>IF(Tabla142[[#This Row],[Entrega task 7 ]]="P","Pendiente",Tabla142[[#This Row],[Entrega task 7 ]]-$C$39)</f>
        <v>Pendiente</v>
      </c>
      <c r="AI16" s="42" t="str">
        <f>IF(Tabla142[[#This Row],[Entrega task 8]]="P","Pendiente",Tabla142[[#This Row],[Entrega task 8]]-$C$40)</f>
        <v>Pendiente</v>
      </c>
      <c r="AJ16" s="43" t="str">
        <f>IF(Tabla142[[#This Row],[Entrega task 9]]="P","Pendiente",Tabla142[[#This Row],[Entrega task 9]]-$C$41)</f>
        <v>Pendiente</v>
      </c>
      <c r="AK16" s="43" t="str">
        <f>IF(Tabla142[[#This Row],[Entrega task 10]]="P","Pendiente",Tabla142[[#This Row],[Entrega task 10]]-$C$42)</f>
        <v>Pendiente</v>
      </c>
      <c r="AL16" s="42" t="str">
        <f>IF(Tabla142[[#This Row],[Entrega task 11]]="P","Pendiente",Tabla142[[#This Row],[Entrega task 11]]-$C$43)</f>
        <v>Pendiente</v>
      </c>
      <c r="AM16" s="42" t="str">
        <f>IF(Tabla142[[#This Row],[Entrega task 12]]="P","Pendiente",Tabla142[[#This Row],[Entrega task 12]]-$C$44)</f>
        <v>Pendiente</v>
      </c>
      <c r="AN16" s="42" t="str">
        <f>IF(Tabla142[[#This Row],[Entrega task 13]]="P","Pendiente",Tabla142[[#This Row],[Entrega task 13]]-$C$45)</f>
        <v>Pendiente</v>
      </c>
      <c r="AO16" s="42" t="str">
        <f>IF(Tabla142[[#This Row],[Entrega task 14]]="P","Pendiente",Tabla142[[#This Row],[Entrega task 14]]-$C$46)</f>
        <v>Pendiente</v>
      </c>
      <c r="AP16" s="42" t="str">
        <f>IF(Tabla142[[#This Row],[Entrega task 15]]="P","Pendiente",Tabla142[[#This Row],[Entrega task 15]]-$C$47)</f>
        <v>Pendiente</v>
      </c>
      <c r="AQ16" s="42" t="str">
        <f>IF(Tabla142[[#This Row],[Entrega task 16]]="P","Pendiente",Tabla142[[#This Row],[Entrega task 16]]-$C$48)</f>
        <v>Pendiente</v>
      </c>
      <c r="AR16" s="42" t="str">
        <f>IF(Tabla142[[#This Row],[Entrega task 17]]="P","Pendiente",Tabla142[[#This Row],[Entrega task 17]]-$C$49)</f>
        <v>Pendiente</v>
      </c>
      <c r="AS16" s="42" t="str">
        <f>IF(Tabla142[[#This Row],[Entrega task 18]]="P","Pendiente",Tabla142[[#This Row],[Entrega task 18]]-$C$50)</f>
        <v>Pendiente</v>
      </c>
      <c r="AT16" s="42" t="str">
        <f>IF(Tabla142[[#This Row],[Entrega task 19]]="P","Pendiente",Tabla142[[#This Row],[Entrega task 19]]-$C$51)</f>
        <v>Pendiente</v>
      </c>
      <c r="AU16" s="42" t="str">
        <f>IF(Tabla142[[#This Row],[Entrega task 20]]="P","Pendiente",Tabla142[[#This Row],[Entrega task 20]]-$C$52)</f>
        <v>Pendiente</v>
      </c>
      <c r="AV16" s="42" t="str">
        <f>IF(Tabla142[[#This Row],[Entrega task 21]]="P","Pendiente",Tabla142[[#This Row],[Entrega task 21]]-$C$53)</f>
        <v>Pendiente</v>
      </c>
      <c r="AW16" s="42" t="str">
        <f>IF(Tabla142[[#This Row],[Entrega task 22]]="P","Pendiente",Tabla142[[#This Row],[Entrega task 22]]-$C$54)</f>
        <v>Pendiente</v>
      </c>
      <c r="AX16" s="42" t="str">
        <f>IF(Tabla142[[#This Row],[Entrega task 23]]="P","Pendiente",Tabla142[[#This Row],[Entrega task 23]]-$C$55)</f>
        <v>Pendiente</v>
      </c>
      <c r="AY16" s="42" t="str">
        <f>IF(Tabla142[[#This Row],[Entrega task 24]]="P","Pendiente",Tabla142[[#This Row],[Entrega task 24]]-$C$56)</f>
        <v>Pendiente</v>
      </c>
      <c r="AZ16" s="42" t="str">
        <f>IF(Tabla142[[#This Row],[Entrega task 25]]="P","Pendiente",Tabla142[[#This Row],[Entrega task 25]]-$C$57)</f>
        <v>Pendiente</v>
      </c>
    </row>
    <row r="17" spans="1:53" x14ac:dyDescent="0.25">
      <c r="A17" s="45"/>
      <c r="B17" s="46"/>
      <c r="C17" s="20" t="s">
        <v>9</v>
      </c>
      <c r="D17" s="20" t="s">
        <v>9</v>
      </c>
      <c r="E17" s="20" t="s">
        <v>9</v>
      </c>
      <c r="F17" s="20" t="s">
        <v>9</v>
      </c>
      <c r="G17" s="20" t="s">
        <v>9</v>
      </c>
      <c r="H17" s="20" t="s">
        <v>9</v>
      </c>
      <c r="I17" s="20" t="s">
        <v>9</v>
      </c>
      <c r="J17" s="20" t="s">
        <v>9</v>
      </c>
      <c r="K17" s="20" t="s">
        <v>9</v>
      </c>
      <c r="L17" s="20" t="s">
        <v>9</v>
      </c>
      <c r="M17" s="20" t="s">
        <v>9</v>
      </c>
      <c r="N17" s="20" t="s">
        <v>9</v>
      </c>
      <c r="O17" s="20" t="s">
        <v>9</v>
      </c>
      <c r="P17" s="20" t="s">
        <v>9</v>
      </c>
      <c r="Q17" s="20" t="s">
        <v>9</v>
      </c>
      <c r="R17" s="20" t="s">
        <v>9</v>
      </c>
      <c r="S17" s="20" t="s">
        <v>9</v>
      </c>
      <c r="T17" s="20" t="s">
        <v>9</v>
      </c>
      <c r="U17" s="20" t="s">
        <v>9</v>
      </c>
      <c r="V17" s="20" t="s">
        <v>9</v>
      </c>
      <c r="W17" s="20" t="s">
        <v>9</v>
      </c>
      <c r="X17" s="20" t="s">
        <v>9</v>
      </c>
      <c r="Y17" s="20" t="s">
        <v>9</v>
      </c>
      <c r="Z17" s="20" t="s">
        <v>9</v>
      </c>
      <c r="AA17" s="20" t="s">
        <v>9</v>
      </c>
      <c r="AB17" s="40" t="str">
        <f>IF(Tabla142[[#This Row],[Entrega  task 1 ]]="P","Pendiente",Tabla142[[#This Row],[Entrega  task 1 ]]-$C$33)</f>
        <v>Pendiente</v>
      </c>
      <c r="AC17" s="41" t="str">
        <f>IF(Tabla142[[#This Row],[Entrega task2]]="P","Pendiente",Tabla142[[#This Row],[Entrega task2]]-$C$34)</f>
        <v>Pendiente</v>
      </c>
      <c r="AD17" s="43" t="str">
        <f>IF(Tabla142[[#This Row],[Entrega task 3]]="P","Pendiente",Tabla142[[#This Row],[Entrega task 3]]-$C$35)</f>
        <v>Pendiente</v>
      </c>
      <c r="AE17" s="43" t="str">
        <f>IF(Tabla142[[#This Row],[Entrega task 4]]="P","Pendiente",Tabla142[[#This Row],[Entrega task 4]]-$C$36)</f>
        <v>Pendiente</v>
      </c>
      <c r="AF17" s="43" t="str">
        <f>IF(Tabla142[[#This Row],[Entrega task 5 ]]="P","Pendiente",Tabla142[[#This Row],[Entrega task 5 ]]-$C$37)</f>
        <v>Pendiente</v>
      </c>
      <c r="AG17" s="43" t="str">
        <f>IF(Tabla142[[#This Row],[Entrega task 6 ]]="P","Pendiente",Tabla142[[#This Row],[Entrega task 6 ]]-$C$38)</f>
        <v>Pendiente</v>
      </c>
      <c r="AH17" s="43" t="str">
        <f>IF(Tabla142[[#This Row],[Entrega task 7 ]]="P","Pendiente",Tabla142[[#This Row],[Entrega task 7 ]]-$C$39)</f>
        <v>Pendiente</v>
      </c>
      <c r="AI17" s="43" t="str">
        <f>IF(Tabla142[[#This Row],[Entrega task 8]]="P","Pendiente",Tabla142[[#This Row],[Entrega task 8]]-$C$40)</f>
        <v>Pendiente</v>
      </c>
      <c r="AJ17" s="43" t="str">
        <f>IF(Tabla142[[#This Row],[Entrega task 9]]="P","Pendiente",Tabla142[[#This Row],[Entrega task 9]]-$C$41)</f>
        <v>Pendiente</v>
      </c>
      <c r="AK17" s="43" t="str">
        <f>IF(Tabla142[[#This Row],[Entrega task 10]]="P","Pendiente",Tabla142[[#This Row],[Entrega task 10]]-$C$42)</f>
        <v>Pendiente</v>
      </c>
      <c r="AL17" s="42" t="str">
        <f>IF(Tabla142[[#This Row],[Entrega task 11]]="P","Pendiente",Tabla142[[#This Row],[Entrega task 11]]-$C$43)</f>
        <v>Pendiente</v>
      </c>
      <c r="AM17" s="42" t="str">
        <f>IF(Tabla142[[#This Row],[Entrega task 12]]="P","Pendiente",Tabla142[[#This Row],[Entrega task 12]]-$C$44)</f>
        <v>Pendiente</v>
      </c>
      <c r="AN17" s="42" t="str">
        <f>IF(Tabla142[[#This Row],[Entrega task 13]]="P","Pendiente",Tabla142[[#This Row],[Entrega task 13]]-$C$45)</f>
        <v>Pendiente</v>
      </c>
      <c r="AO17" s="42" t="str">
        <f>IF(Tabla142[[#This Row],[Entrega task 14]]="P","Pendiente",Tabla142[[#This Row],[Entrega task 14]]-$C$46)</f>
        <v>Pendiente</v>
      </c>
      <c r="AP17" s="42" t="str">
        <f>IF(Tabla142[[#This Row],[Entrega task 15]]="P","Pendiente",Tabla142[[#This Row],[Entrega task 15]]-$C$47)</f>
        <v>Pendiente</v>
      </c>
      <c r="AQ17" s="42" t="str">
        <f>IF(Tabla142[[#This Row],[Entrega task 16]]="P","Pendiente",Tabla142[[#This Row],[Entrega task 16]]-$C$48)</f>
        <v>Pendiente</v>
      </c>
      <c r="AR17" s="42" t="str">
        <f>IF(Tabla142[[#This Row],[Entrega task 17]]="P","Pendiente",Tabla142[[#This Row],[Entrega task 17]]-$C$49)</f>
        <v>Pendiente</v>
      </c>
      <c r="AS17" s="42" t="str">
        <f>IF(Tabla142[[#This Row],[Entrega task 18]]="P","Pendiente",Tabla142[[#This Row],[Entrega task 18]]-$C$50)</f>
        <v>Pendiente</v>
      </c>
      <c r="AT17" s="42" t="str">
        <f>IF(Tabla142[[#This Row],[Entrega task 19]]="P","Pendiente",Tabla142[[#This Row],[Entrega task 19]]-$C$51)</f>
        <v>Pendiente</v>
      </c>
      <c r="AU17" s="42" t="str">
        <f>IF(Tabla142[[#This Row],[Entrega task 20]]="P","Pendiente",Tabla142[[#This Row],[Entrega task 20]]-$C$52)</f>
        <v>Pendiente</v>
      </c>
      <c r="AV17" s="42" t="str">
        <f>IF(Tabla142[[#This Row],[Entrega task 21]]="P","Pendiente",Tabla142[[#This Row],[Entrega task 21]]-$C$53)</f>
        <v>Pendiente</v>
      </c>
      <c r="AW17" s="42" t="str">
        <f>IF(Tabla142[[#This Row],[Entrega task 22]]="P","Pendiente",Tabla142[[#This Row],[Entrega task 22]]-$C$54)</f>
        <v>Pendiente</v>
      </c>
      <c r="AX17" s="42" t="str">
        <f>IF(Tabla142[[#This Row],[Entrega task 23]]="P","Pendiente",Tabla142[[#This Row],[Entrega task 23]]-$C$55)</f>
        <v>Pendiente</v>
      </c>
      <c r="AY17" s="42" t="str">
        <f>IF(Tabla142[[#This Row],[Entrega task 24]]="P","Pendiente",Tabla142[[#This Row],[Entrega task 24]]-$C$56)</f>
        <v>Pendiente</v>
      </c>
      <c r="AZ17" s="42" t="str">
        <f>IF(Tabla142[[#This Row],[Entrega task 25]]="P","Pendiente",Tabla142[[#This Row],[Entrega task 25]]-$C$57)</f>
        <v>Pendiente</v>
      </c>
    </row>
    <row r="18" spans="1:53" x14ac:dyDescent="0.25">
      <c r="A18" s="45"/>
      <c r="B18" s="46"/>
      <c r="C18" s="20" t="s">
        <v>9</v>
      </c>
      <c r="D18" s="20" t="s">
        <v>9</v>
      </c>
      <c r="E18" s="20" t="s">
        <v>9</v>
      </c>
      <c r="F18" s="20" t="s">
        <v>9</v>
      </c>
      <c r="G18" s="20" t="s">
        <v>9</v>
      </c>
      <c r="H18" s="20" t="s">
        <v>9</v>
      </c>
      <c r="I18" s="20" t="s">
        <v>9</v>
      </c>
      <c r="J18" s="20" t="s">
        <v>9</v>
      </c>
      <c r="K18" s="20" t="s">
        <v>9</v>
      </c>
      <c r="L18" s="20" t="s">
        <v>9</v>
      </c>
      <c r="M18" s="20" t="s">
        <v>9</v>
      </c>
      <c r="N18" s="20" t="s">
        <v>9</v>
      </c>
      <c r="O18" s="20" t="s">
        <v>9</v>
      </c>
      <c r="P18" s="20" t="s">
        <v>9</v>
      </c>
      <c r="Q18" s="20" t="s">
        <v>9</v>
      </c>
      <c r="R18" s="20" t="s">
        <v>9</v>
      </c>
      <c r="S18" s="20" t="s">
        <v>9</v>
      </c>
      <c r="T18" s="20" t="s">
        <v>9</v>
      </c>
      <c r="U18" s="20" t="s">
        <v>9</v>
      </c>
      <c r="V18" s="20" t="s">
        <v>9</v>
      </c>
      <c r="W18" s="20" t="s">
        <v>9</v>
      </c>
      <c r="X18" s="20" t="s">
        <v>9</v>
      </c>
      <c r="Y18" s="20" t="s">
        <v>9</v>
      </c>
      <c r="Z18" s="20" t="s">
        <v>9</v>
      </c>
      <c r="AA18" s="20" t="s">
        <v>9</v>
      </c>
      <c r="AB18" s="40" t="str">
        <f>IF(Tabla142[[#This Row],[Entrega  task 1 ]]="P","Pendiente",Tabla142[[#This Row],[Entrega  task 1 ]]-$C$33)</f>
        <v>Pendiente</v>
      </c>
      <c r="AC18" s="41" t="str">
        <f>IF(Tabla142[[#This Row],[Entrega task2]]="P","Pendiente",Tabla142[[#This Row],[Entrega task2]]-$C$34)</f>
        <v>Pendiente</v>
      </c>
      <c r="AD18" s="42" t="str">
        <f>IF(Tabla142[[#This Row],[Entrega task 3]]="P","Pendiente",Tabla142[[#This Row],[Entrega task 3]]-$C$35)</f>
        <v>Pendiente</v>
      </c>
      <c r="AE18" s="42" t="str">
        <f>IF(Tabla142[[#This Row],[Entrega task 4]]="P","Pendiente",Tabla142[[#This Row],[Entrega task 4]]-$C$36)</f>
        <v>Pendiente</v>
      </c>
      <c r="AF18" s="42" t="str">
        <f>IF(Tabla142[[#This Row],[Entrega task 5 ]]="P","Pendiente",Tabla142[[#This Row],[Entrega task 5 ]]-$C$37)</f>
        <v>Pendiente</v>
      </c>
      <c r="AG18" s="42" t="str">
        <f>IF(Tabla142[[#This Row],[Entrega task 6 ]]="P","Pendiente",Tabla142[[#This Row],[Entrega task 6 ]]-$C$38)</f>
        <v>Pendiente</v>
      </c>
      <c r="AH18" s="42" t="str">
        <f>IF(Tabla142[[#This Row],[Entrega task 7 ]]="P","Pendiente",Tabla142[[#This Row],[Entrega task 7 ]]-$C$39)</f>
        <v>Pendiente</v>
      </c>
      <c r="AI18" s="42" t="str">
        <f>IF(Tabla142[[#This Row],[Entrega task 8]]="P","Pendiente",Tabla142[[#This Row],[Entrega task 8]]-$C$40)</f>
        <v>Pendiente</v>
      </c>
      <c r="AJ18" s="43" t="str">
        <f>IF(Tabla142[[#This Row],[Entrega task 9]]="P","Pendiente",Tabla142[[#This Row],[Entrega task 9]]-$C$41)</f>
        <v>Pendiente</v>
      </c>
      <c r="AK18" s="43" t="str">
        <f>IF(Tabla142[[#This Row],[Entrega task 10]]="P","Pendiente",Tabla142[[#This Row],[Entrega task 10]]-$C$42)</f>
        <v>Pendiente</v>
      </c>
      <c r="AL18" s="42" t="str">
        <f>IF(Tabla142[[#This Row],[Entrega task 11]]="P","Pendiente",Tabla142[[#This Row],[Entrega task 11]]-$C$43)</f>
        <v>Pendiente</v>
      </c>
      <c r="AM18" s="42" t="str">
        <f>IF(Tabla142[[#This Row],[Entrega task 12]]="P","Pendiente",Tabla142[[#This Row],[Entrega task 12]]-$C$44)</f>
        <v>Pendiente</v>
      </c>
      <c r="AN18" s="42" t="str">
        <f>IF(Tabla142[[#This Row],[Entrega task 13]]="P","Pendiente",Tabla142[[#This Row],[Entrega task 13]]-$C$45)</f>
        <v>Pendiente</v>
      </c>
      <c r="AO18" s="42" t="str">
        <f>IF(Tabla142[[#This Row],[Entrega task 14]]="P","Pendiente",Tabla142[[#This Row],[Entrega task 14]]-$C$46)</f>
        <v>Pendiente</v>
      </c>
      <c r="AP18" s="42" t="str">
        <f>IF(Tabla142[[#This Row],[Entrega task 15]]="P","Pendiente",Tabla142[[#This Row],[Entrega task 15]]-$C$47)</f>
        <v>Pendiente</v>
      </c>
      <c r="AQ18" s="42" t="str">
        <f>IF(Tabla142[[#This Row],[Entrega task 16]]="P","Pendiente",Tabla142[[#This Row],[Entrega task 16]]-$C$48)</f>
        <v>Pendiente</v>
      </c>
      <c r="AR18" s="42" t="str">
        <f>IF(Tabla142[[#This Row],[Entrega task 17]]="P","Pendiente",Tabla142[[#This Row],[Entrega task 17]]-$C$49)</f>
        <v>Pendiente</v>
      </c>
      <c r="AS18" s="42" t="str">
        <f>IF(Tabla142[[#This Row],[Entrega task 18]]="P","Pendiente",Tabla142[[#This Row],[Entrega task 18]]-$C$50)</f>
        <v>Pendiente</v>
      </c>
      <c r="AT18" s="42" t="str">
        <f>IF(Tabla142[[#This Row],[Entrega task 19]]="P","Pendiente",Tabla142[[#This Row],[Entrega task 19]]-$C$51)</f>
        <v>Pendiente</v>
      </c>
      <c r="AU18" s="42" t="str">
        <f>IF(Tabla142[[#This Row],[Entrega task 20]]="P","Pendiente",Tabla142[[#This Row],[Entrega task 20]]-$C$52)</f>
        <v>Pendiente</v>
      </c>
      <c r="AV18" s="42" t="str">
        <f>IF(Tabla142[[#This Row],[Entrega task 21]]="P","Pendiente",Tabla142[[#This Row],[Entrega task 21]]-$C$53)</f>
        <v>Pendiente</v>
      </c>
      <c r="AW18" s="42" t="str">
        <f>IF(Tabla142[[#This Row],[Entrega task 22]]="P","Pendiente",Tabla142[[#This Row],[Entrega task 22]]-$C$54)</f>
        <v>Pendiente</v>
      </c>
      <c r="AX18" s="42" t="str">
        <f>IF(Tabla142[[#This Row],[Entrega task 23]]="P","Pendiente",Tabla142[[#This Row],[Entrega task 23]]-$C$55)</f>
        <v>Pendiente</v>
      </c>
      <c r="AY18" s="42" t="str">
        <f>IF(Tabla142[[#This Row],[Entrega task 24]]="P","Pendiente",Tabla142[[#This Row],[Entrega task 24]]-$C$56)</f>
        <v>Pendiente</v>
      </c>
      <c r="AZ18" s="42" t="str">
        <f>IF(Tabla142[[#This Row],[Entrega task 25]]="P","Pendiente",Tabla142[[#This Row],[Entrega task 25]]-$C$57)</f>
        <v>Pendiente</v>
      </c>
    </row>
    <row r="19" spans="1:53" x14ac:dyDescent="0.25">
      <c r="A19" s="45"/>
      <c r="B19" s="46"/>
      <c r="C19" s="20" t="s">
        <v>9</v>
      </c>
      <c r="D19" s="20" t="s">
        <v>9</v>
      </c>
      <c r="E19" s="20" t="s">
        <v>9</v>
      </c>
      <c r="F19" s="20" t="s">
        <v>9</v>
      </c>
      <c r="G19" s="20" t="s">
        <v>9</v>
      </c>
      <c r="H19" s="20" t="s">
        <v>9</v>
      </c>
      <c r="I19" s="20" t="s">
        <v>9</v>
      </c>
      <c r="J19" s="20" t="s">
        <v>9</v>
      </c>
      <c r="K19" s="20" t="s">
        <v>9</v>
      </c>
      <c r="L19" s="20" t="s">
        <v>9</v>
      </c>
      <c r="M19" s="20" t="s">
        <v>9</v>
      </c>
      <c r="N19" s="20" t="s">
        <v>9</v>
      </c>
      <c r="O19" s="20" t="s">
        <v>9</v>
      </c>
      <c r="P19" s="20" t="s">
        <v>9</v>
      </c>
      <c r="Q19" s="20" t="s">
        <v>9</v>
      </c>
      <c r="R19" s="20" t="s">
        <v>9</v>
      </c>
      <c r="S19" s="20" t="s">
        <v>9</v>
      </c>
      <c r="T19" s="20" t="s">
        <v>9</v>
      </c>
      <c r="U19" s="20" t="s">
        <v>9</v>
      </c>
      <c r="V19" s="20" t="s">
        <v>9</v>
      </c>
      <c r="W19" s="20" t="s">
        <v>9</v>
      </c>
      <c r="X19" s="20" t="s">
        <v>9</v>
      </c>
      <c r="Y19" s="20" t="s">
        <v>9</v>
      </c>
      <c r="Z19" s="20" t="s">
        <v>9</v>
      </c>
      <c r="AA19" s="20" t="s">
        <v>9</v>
      </c>
      <c r="AB19" s="40" t="str">
        <f>IF(Tabla142[[#This Row],[Entrega  task 1 ]]="P","Pendiente",Tabla142[[#This Row],[Entrega  task 1 ]]-$C$33)</f>
        <v>Pendiente</v>
      </c>
      <c r="AC19" s="41" t="str">
        <f>IF(Tabla142[[#This Row],[Entrega task2]]="P","Pendiente",Tabla142[[#This Row],[Entrega task2]]-$C$34)</f>
        <v>Pendiente</v>
      </c>
      <c r="AD19" s="42" t="str">
        <f>IF(Tabla142[[#This Row],[Entrega task 3]]="P","Pendiente",Tabla142[[#This Row],[Entrega task 3]]-$C$35)</f>
        <v>Pendiente</v>
      </c>
      <c r="AE19" s="42" t="str">
        <f>IF(Tabla142[[#This Row],[Entrega task 4]]="P","Pendiente",Tabla142[[#This Row],[Entrega task 4]]-$C$36)</f>
        <v>Pendiente</v>
      </c>
      <c r="AF19" s="42" t="str">
        <f>IF(Tabla142[[#This Row],[Entrega task 5 ]]="P","Pendiente",Tabla142[[#This Row],[Entrega task 5 ]]-$C$37)</f>
        <v>Pendiente</v>
      </c>
      <c r="AG19" s="42" t="str">
        <f>IF(Tabla142[[#This Row],[Entrega task 6 ]]="P","Pendiente",Tabla142[[#This Row],[Entrega task 6 ]]-$C$38)</f>
        <v>Pendiente</v>
      </c>
      <c r="AH19" s="42" t="str">
        <f>IF(Tabla142[[#This Row],[Entrega task 7 ]]="P","Pendiente",Tabla142[[#This Row],[Entrega task 7 ]]-$C$39)</f>
        <v>Pendiente</v>
      </c>
      <c r="AI19" s="42" t="str">
        <f>IF(Tabla142[[#This Row],[Entrega task 8]]="P","Pendiente",Tabla142[[#This Row],[Entrega task 8]]-$C$40)</f>
        <v>Pendiente</v>
      </c>
      <c r="AJ19" s="43" t="str">
        <f>IF(Tabla142[[#This Row],[Entrega task 9]]="P","Pendiente",Tabla142[[#This Row],[Entrega task 9]]-$C$41)</f>
        <v>Pendiente</v>
      </c>
      <c r="AK19" s="43" t="str">
        <f>IF(Tabla142[[#This Row],[Entrega task 10]]="P","Pendiente",Tabla142[[#This Row],[Entrega task 10]]-$C$42)</f>
        <v>Pendiente</v>
      </c>
      <c r="AL19" s="42" t="str">
        <f>IF(Tabla142[[#This Row],[Entrega task 11]]="P","Pendiente",Tabla142[[#This Row],[Entrega task 11]]-$C$43)</f>
        <v>Pendiente</v>
      </c>
      <c r="AM19" s="42" t="str">
        <f>IF(Tabla142[[#This Row],[Entrega task 12]]="P","Pendiente",Tabla142[[#This Row],[Entrega task 12]]-$C$44)</f>
        <v>Pendiente</v>
      </c>
      <c r="AN19" s="42" t="str">
        <f>IF(Tabla142[[#This Row],[Entrega task 13]]="P","Pendiente",Tabla142[[#This Row],[Entrega task 13]]-$C$45)</f>
        <v>Pendiente</v>
      </c>
      <c r="AO19" s="42" t="str">
        <f>IF(Tabla142[[#This Row],[Entrega task 14]]="P","Pendiente",Tabla142[[#This Row],[Entrega task 14]]-$C$46)</f>
        <v>Pendiente</v>
      </c>
      <c r="AP19" s="42" t="str">
        <f>IF(Tabla142[[#This Row],[Entrega task 15]]="P","Pendiente",Tabla142[[#This Row],[Entrega task 15]]-$C$47)</f>
        <v>Pendiente</v>
      </c>
      <c r="AQ19" s="42" t="str">
        <f>IF(Tabla142[[#This Row],[Entrega task 16]]="P","Pendiente",Tabla142[[#This Row],[Entrega task 16]]-$C$48)</f>
        <v>Pendiente</v>
      </c>
      <c r="AR19" s="42" t="str">
        <f>IF(Tabla142[[#This Row],[Entrega task 17]]="P","Pendiente",Tabla142[[#This Row],[Entrega task 17]]-$C$49)</f>
        <v>Pendiente</v>
      </c>
      <c r="AS19" s="42" t="str">
        <f>IF(Tabla142[[#This Row],[Entrega task 18]]="P","Pendiente",Tabla142[[#This Row],[Entrega task 18]]-$C$50)</f>
        <v>Pendiente</v>
      </c>
      <c r="AT19" s="42" t="str">
        <f>IF(Tabla142[[#This Row],[Entrega task 19]]="P","Pendiente",Tabla142[[#This Row],[Entrega task 19]]-$C$51)</f>
        <v>Pendiente</v>
      </c>
      <c r="AU19" s="42" t="str">
        <f>IF(Tabla142[[#This Row],[Entrega task 20]]="P","Pendiente",Tabla142[[#This Row],[Entrega task 20]]-$C$52)</f>
        <v>Pendiente</v>
      </c>
      <c r="AV19" s="42" t="str">
        <f>IF(Tabla142[[#This Row],[Entrega task 21]]="P","Pendiente",Tabla142[[#This Row],[Entrega task 21]]-$C$53)</f>
        <v>Pendiente</v>
      </c>
      <c r="AW19" s="42" t="str">
        <f>IF(Tabla142[[#This Row],[Entrega task 22]]="P","Pendiente",Tabla142[[#This Row],[Entrega task 22]]-$C$54)</f>
        <v>Pendiente</v>
      </c>
      <c r="AX19" s="42" t="str">
        <f>IF(Tabla142[[#This Row],[Entrega task 23]]="P","Pendiente",Tabla142[[#This Row],[Entrega task 23]]-$C$55)</f>
        <v>Pendiente</v>
      </c>
      <c r="AY19" s="42" t="str">
        <f>IF(Tabla142[[#This Row],[Entrega task 24]]="P","Pendiente",Tabla142[[#This Row],[Entrega task 24]]-$C$56)</f>
        <v>Pendiente</v>
      </c>
      <c r="AZ19" s="42" t="str">
        <f>IF(Tabla142[[#This Row],[Entrega task 25]]="P","Pendiente",Tabla142[[#This Row],[Entrega task 25]]-$C$57)</f>
        <v>Pendiente</v>
      </c>
    </row>
    <row r="20" spans="1:53" x14ac:dyDescent="0.25">
      <c r="A20" s="45"/>
      <c r="B20" s="46"/>
      <c r="C20" s="20" t="s">
        <v>9</v>
      </c>
      <c r="D20" s="20" t="s">
        <v>9</v>
      </c>
      <c r="E20" s="20" t="s">
        <v>9</v>
      </c>
      <c r="F20" s="20" t="s">
        <v>9</v>
      </c>
      <c r="G20" s="20" t="s">
        <v>9</v>
      </c>
      <c r="H20" s="20" t="s">
        <v>9</v>
      </c>
      <c r="I20" s="20" t="s">
        <v>9</v>
      </c>
      <c r="J20" s="20" t="s">
        <v>9</v>
      </c>
      <c r="K20" s="20" t="s">
        <v>9</v>
      </c>
      <c r="L20" s="20" t="s">
        <v>9</v>
      </c>
      <c r="M20" s="20" t="s">
        <v>9</v>
      </c>
      <c r="N20" s="20" t="s">
        <v>9</v>
      </c>
      <c r="O20" s="20" t="s">
        <v>9</v>
      </c>
      <c r="P20" s="20" t="s">
        <v>9</v>
      </c>
      <c r="Q20" s="20" t="s">
        <v>9</v>
      </c>
      <c r="R20" s="20" t="s">
        <v>9</v>
      </c>
      <c r="S20" s="20" t="s">
        <v>9</v>
      </c>
      <c r="T20" s="20" t="s">
        <v>9</v>
      </c>
      <c r="U20" s="20" t="s">
        <v>9</v>
      </c>
      <c r="V20" s="20" t="s">
        <v>9</v>
      </c>
      <c r="W20" s="20" t="s">
        <v>9</v>
      </c>
      <c r="X20" s="20" t="s">
        <v>9</v>
      </c>
      <c r="Y20" s="20" t="s">
        <v>9</v>
      </c>
      <c r="Z20" s="20" t="s">
        <v>9</v>
      </c>
      <c r="AA20" s="20" t="s">
        <v>9</v>
      </c>
      <c r="AB20" s="40" t="str">
        <f>IF(Tabla142[[#This Row],[Entrega  task 1 ]]="P","Pendiente",Tabla142[[#This Row],[Entrega  task 1 ]]-$C$33)</f>
        <v>Pendiente</v>
      </c>
      <c r="AC20" s="41" t="str">
        <f>IF(Tabla142[[#This Row],[Entrega task2]]="P","Pendiente",Tabla142[[#This Row],[Entrega task2]]-$C$34)</f>
        <v>Pendiente</v>
      </c>
      <c r="AD20" s="43" t="str">
        <f>IF(Tabla142[[#This Row],[Entrega task 3]]="P","Pendiente",Tabla142[[#This Row],[Entrega task 3]]-$C$35)</f>
        <v>Pendiente</v>
      </c>
      <c r="AE20" s="43" t="str">
        <f>IF(Tabla142[[#This Row],[Entrega task 4]]="P","Pendiente",Tabla142[[#This Row],[Entrega task 4]]-$C$36)</f>
        <v>Pendiente</v>
      </c>
      <c r="AF20" s="43" t="str">
        <f>IF(Tabla142[[#This Row],[Entrega task 5 ]]="P","Pendiente",Tabla142[[#This Row],[Entrega task 5 ]]-$C$37)</f>
        <v>Pendiente</v>
      </c>
      <c r="AG20" s="43" t="str">
        <f>IF(Tabla142[[#This Row],[Entrega task 6 ]]="P","Pendiente",Tabla142[[#This Row],[Entrega task 6 ]]-$C$38)</f>
        <v>Pendiente</v>
      </c>
      <c r="AH20" s="43" t="str">
        <f>IF(Tabla142[[#This Row],[Entrega task 7 ]]="P","Pendiente",Tabla142[[#This Row],[Entrega task 7 ]]-$C$39)</f>
        <v>Pendiente</v>
      </c>
      <c r="AI20" s="43" t="str">
        <f>IF(Tabla142[[#This Row],[Entrega task 8]]="P","Pendiente",Tabla142[[#This Row],[Entrega task 8]]-$C$40)</f>
        <v>Pendiente</v>
      </c>
      <c r="AJ20" s="43" t="str">
        <f>IF(Tabla142[[#This Row],[Entrega task 9]]="P","Pendiente",Tabla142[[#This Row],[Entrega task 9]]-$C$41)</f>
        <v>Pendiente</v>
      </c>
      <c r="AK20" s="43" t="str">
        <f>IF(Tabla142[[#This Row],[Entrega task 10]]="P","Pendiente",Tabla142[[#This Row],[Entrega task 10]]-$C$42)</f>
        <v>Pendiente</v>
      </c>
      <c r="AL20" s="42" t="str">
        <f>IF(Tabla142[[#This Row],[Entrega task 11]]="P","Pendiente",Tabla142[[#This Row],[Entrega task 11]]-$C$43)</f>
        <v>Pendiente</v>
      </c>
      <c r="AM20" s="42" t="str">
        <f>IF(Tabla142[[#This Row],[Entrega task 12]]="P","Pendiente",Tabla142[[#This Row],[Entrega task 12]]-$C$44)</f>
        <v>Pendiente</v>
      </c>
      <c r="AN20" s="42" t="str">
        <f>IF(Tabla142[[#This Row],[Entrega task 13]]="P","Pendiente",Tabla142[[#This Row],[Entrega task 13]]-$C$45)</f>
        <v>Pendiente</v>
      </c>
      <c r="AO20" s="42" t="str">
        <f>IF(Tabla142[[#This Row],[Entrega task 14]]="P","Pendiente",Tabla142[[#This Row],[Entrega task 14]]-$C$46)</f>
        <v>Pendiente</v>
      </c>
      <c r="AP20" s="42" t="str">
        <f>IF(Tabla142[[#This Row],[Entrega task 15]]="P","Pendiente",Tabla142[[#This Row],[Entrega task 15]]-$C$47)</f>
        <v>Pendiente</v>
      </c>
      <c r="AQ20" s="42" t="str">
        <f>IF(Tabla142[[#This Row],[Entrega task 16]]="P","Pendiente",Tabla142[[#This Row],[Entrega task 16]]-$C$48)</f>
        <v>Pendiente</v>
      </c>
      <c r="AR20" s="42" t="str">
        <f>IF(Tabla142[[#This Row],[Entrega task 17]]="P","Pendiente",Tabla142[[#This Row],[Entrega task 17]]-$C$49)</f>
        <v>Pendiente</v>
      </c>
      <c r="AS20" s="42" t="str">
        <f>IF(Tabla142[[#This Row],[Entrega task 18]]="P","Pendiente",Tabla142[[#This Row],[Entrega task 18]]-$C$50)</f>
        <v>Pendiente</v>
      </c>
      <c r="AT20" s="42" t="str">
        <f>IF(Tabla142[[#This Row],[Entrega task 19]]="P","Pendiente",Tabla142[[#This Row],[Entrega task 19]]-$C$51)</f>
        <v>Pendiente</v>
      </c>
      <c r="AU20" s="42" t="str">
        <f>IF(Tabla142[[#This Row],[Entrega task 20]]="P","Pendiente",Tabla142[[#This Row],[Entrega task 20]]-$C$52)</f>
        <v>Pendiente</v>
      </c>
      <c r="AV20" s="42" t="str">
        <f>IF(Tabla142[[#This Row],[Entrega task 21]]="P","Pendiente",Tabla142[[#This Row],[Entrega task 21]]-$C$53)</f>
        <v>Pendiente</v>
      </c>
      <c r="AW20" s="42" t="str">
        <f>IF(Tabla142[[#This Row],[Entrega task 22]]="P","Pendiente",Tabla142[[#This Row],[Entrega task 22]]-$C$54)</f>
        <v>Pendiente</v>
      </c>
      <c r="AX20" s="42" t="str">
        <f>IF(Tabla142[[#This Row],[Entrega task 23]]="P","Pendiente",Tabla142[[#This Row],[Entrega task 23]]-$C$55)</f>
        <v>Pendiente</v>
      </c>
      <c r="AY20" s="42" t="str">
        <f>IF(Tabla142[[#This Row],[Entrega task 24]]="P","Pendiente",Tabla142[[#This Row],[Entrega task 24]]-$C$56)</f>
        <v>Pendiente</v>
      </c>
      <c r="AZ20" s="42" t="str">
        <f>IF(Tabla142[[#This Row],[Entrega task 25]]="P","Pendiente",Tabla142[[#This Row],[Entrega task 25]]-$C$57)</f>
        <v>Pendiente</v>
      </c>
    </row>
    <row r="21" spans="1:53" x14ac:dyDescent="0.25">
      <c r="A21" s="45"/>
      <c r="B21" s="46"/>
      <c r="C21" s="20" t="s">
        <v>9</v>
      </c>
      <c r="D21" s="20" t="s">
        <v>9</v>
      </c>
      <c r="E21" s="20" t="s">
        <v>9</v>
      </c>
      <c r="F21" s="20" t="s">
        <v>9</v>
      </c>
      <c r="G21" s="20" t="s">
        <v>9</v>
      </c>
      <c r="H21" s="20" t="s">
        <v>9</v>
      </c>
      <c r="I21" s="20" t="s">
        <v>9</v>
      </c>
      <c r="J21" s="20" t="s">
        <v>9</v>
      </c>
      <c r="K21" s="20" t="s">
        <v>9</v>
      </c>
      <c r="L21" s="20" t="s">
        <v>9</v>
      </c>
      <c r="M21" s="20" t="s">
        <v>9</v>
      </c>
      <c r="N21" s="20" t="s">
        <v>9</v>
      </c>
      <c r="O21" s="20" t="s">
        <v>9</v>
      </c>
      <c r="P21" s="20" t="s">
        <v>9</v>
      </c>
      <c r="Q21" s="20" t="s">
        <v>9</v>
      </c>
      <c r="R21" s="20" t="s">
        <v>9</v>
      </c>
      <c r="S21" s="20" t="s">
        <v>9</v>
      </c>
      <c r="T21" s="20" t="s">
        <v>9</v>
      </c>
      <c r="U21" s="20" t="s">
        <v>9</v>
      </c>
      <c r="V21" s="20" t="s">
        <v>9</v>
      </c>
      <c r="W21" s="20" t="s">
        <v>9</v>
      </c>
      <c r="X21" s="20" t="s">
        <v>9</v>
      </c>
      <c r="Y21" s="20" t="s">
        <v>9</v>
      </c>
      <c r="Z21" s="20" t="s">
        <v>9</v>
      </c>
      <c r="AA21" s="20" t="s">
        <v>9</v>
      </c>
      <c r="AB21" s="40" t="str">
        <f>IF(Tabla142[[#This Row],[Entrega  task 1 ]]="P","Pendiente",Tabla142[[#This Row],[Entrega  task 1 ]]-$C$33)</f>
        <v>Pendiente</v>
      </c>
      <c r="AC21" s="41" t="str">
        <f>IF(Tabla142[[#This Row],[Entrega task2]]="P","Pendiente",Tabla142[[#This Row],[Entrega task2]]-$C$34)</f>
        <v>Pendiente</v>
      </c>
      <c r="AD21" s="43" t="str">
        <f>IF(Tabla142[[#This Row],[Entrega task 3]]="P","Pendiente",Tabla142[[#This Row],[Entrega task 3]]-$C$35)</f>
        <v>Pendiente</v>
      </c>
      <c r="AE21" s="43" t="str">
        <f>IF(Tabla142[[#This Row],[Entrega task 4]]="P","Pendiente",Tabla142[[#This Row],[Entrega task 4]]-$C$36)</f>
        <v>Pendiente</v>
      </c>
      <c r="AF21" s="43" t="str">
        <f>IF(Tabla142[[#This Row],[Entrega task 5 ]]="P","Pendiente",Tabla142[[#This Row],[Entrega task 5 ]]-$C$37)</f>
        <v>Pendiente</v>
      </c>
      <c r="AG21" s="43" t="str">
        <f>IF(Tabla142[[#This Row],[Entrega task 6 ]]="P","Pendiente",Tabla142[[#This Row],[Entrega task 6 ]]-$C$38)</f>
        <v>Pendiente</v>
      </c>
      <c r="AH21" s="43" t="str">
        <f>IF(Tabla142[[#This Row],[Entrega task 7 ]]="P","Pendiente",Tabla142[[#This Row],[Entrega task 7 ]]-$C$39)</f>
        <v>Pendiente</v>
      </c>
      <c r="AI21" s="43" t="str">
        <f>IF(Tabla142[[#This Row],[Entrega task 8]]="P","Pendiente",Tabla142[[#This Row],[Entrega task 8]]-$C$40)</f>
        <v>Pendiente</v>
      </c>
      <c r="AJ21" s="43" t="str">
        <f>IF(Tabla142[[#This Row],[Entrega task 9]]="P","Pendiente",Tabla142[[#This Row],[Entrega task 9]]-$C$41)</f>
        <v>Pendiente</v>
      </c>
      <c r="AK21" s="43" t="str">
        <f>IF(Tabla142[[#This Row],[Entrega task 10]]="P","Pendiente",Tabla142[[#This Row],[Entrega task 10]]-$C$42)</f>
        <v>Pendiente</v>
      </c>
      <c r="AL21" s="42" t="str">
        <f>IF(Tabla142[[#This Row],[Entrega task 11]]="P","Pendiente",Tabla142[[#This Row],[Entrega task 11]]-$C$43)</f>
        <v>Pendiente</v>
      </c>
      <c r="AM21" s="42" t="str">
        <f>IF(Tabla142[[#This Row],[Entrega task 12]]="P","Pendiente",Tabla142[[#This Row],[Entrega task 12]]-$C$44)</f>
        <v>Pendiente</v>
      </c>
      <c r="AN21" s="42" t="str">
        <f>IF(Tabla142[[#This Row],[Entrega task 13]]="P","Pendiente",Tabla142[[#This Row],[Entrega task 13]]-$C$45)</f>
        <v>Pendiente</v>
      </c>
      <c r="AO21" s="42" t="str">
        <f>IF(Tabla142[[#This Row],[Entrega task 14]]="P","Pendiente",Tabla142[[#This Row],[Entrega task 14]]-$C$46)</f>
        <v>Pendiente</v>
      </c>
      <c r="AP21" s="42" t="str">
        <f>IF(Tabla142[[#This Row],[Entrega task 15]]="P","Pendiente",Tabla142[[#This Row],[Entrega task 15]]-$C$47)</f>
        <v>Pendiente</v>
      </c>
      <c r="AQ21" s="42" t="str">
        <f>IF(Tabla142[[#This Row],[Entrega task 16]]="P","Pendiente",Tabla142[[#This Row],[Entrega task 16]]-$C$48)</f>
        <v>Pendiente</v>
      </c>
      <c r="AR21" s="42" t="str">
        <f>IF(Tabla142[[#This Row],[Entrega task 17]]="P","Pendiente",Tabla142[[#This Row],[Entrega task 17]]-$C$49)</f>
        <v>Pendiente</v>
      </c>
      <c r="AS21" s="42" t="str">
        <f>IF(Tabla142[[#This Row],[Entrega task 18]]="P","Pendiente",Tabla142[[#This Row],[Entrega task 18]]-$C$50)</f>
        <v>Pendiente</v>
      </c>
      <c r="AT21" s="42" t="str">
        <f>IF(Tabla142[[#This Row],[Entrega task 19]]="P","Pendiente",Tabla142[[#This Row],[Entrega task 19]]-$C$51)</f>
        <v>Pendiente</v>
      </c>
      <c r="AU21" s="42" t="str">
        <f>IF(Tabla142[[#This Row],[Entrega task 20]]="P","Pendiente",Tabla142[[#This Row],[Entrega task 20]]-$C$52)</f>
        <v>Pendiente</v>
      </c>
      <c r="AV21" s="42" t="str">
        <f>IF(Tabla142[[#This Row],[Entrega task 21]]="P","Pendiente",Tabla142[[#This Row],[Entrega task 21]]-$C$53)</f>
        <v>Pendiente</v>
      </c>
      <c r="AW21" s="42" t="str">
        <f>IF(Tabla142[[#This Row],[Entrega task 22]]="P","Pendiente",Tabla142[[#This Row],[Entrega task 22]]-$C$54)</f>
        <v>Pendiente</v>
      </c>
      <c r="AX21" s="42" t="str">
        <f>IF(Tabla142[[#This Row],[Entrega task 23]]="P","Pendiente",Tabla142[[#This Row],[Entrega task 23]]-$C$55)</f>
        <v>Pendiente</v>
      </c>
      <c r="AY21" s="42" t="str">
        <f>IF(Tabla142[[#This Row],[Entrega task 24]]="P","Pendiente",Tabla142[[#This Row],[Entrega task 24]]-$C$56)</f>
        <v>Pendiente</v>
      </c>
      <c r="AZ21" s="42" t="str">
        <f>IF(Tabla142[[#This Row],[Entrega task 25]]="P","Pendiente",Tabla142[[#This Row],[Entrega task 25]]-$C$57)</f>
        <v>Pendiente</v>
      </c>
    </row>
    <row r="22" spans="1:53" x14ac:dyDescent="0.25">
      <c r="A22" s="45"/>
      <c r="B22" s="46"/>
      <c r="C22" s="20" t="s">
        <v>9</v>
      </c>
      <c r="D22" s="20" t="s">
        <v>9</v>
      </c>
      <c r="E22" s="20" t="s">
        <v>9</v>
      </c>
      <c r="F22" s="20" t="s">
        <v>9</v>
      </c>
      <c r="G22" s="20" t="s">
        <v>9</v>
      </c>
      <c r="H22" s="20" t="s">
        <v>9</v>
      </c>
      <c r="I22" s="20" t="s">
        <v>9</v>
      </c>
      <c r="J22" s="20" t="s">
        <v>9</v>
      </c>
      <c r="K22" s="20" t="s">
        <v>9</v>
      </c>
      <c r="L22" s="20" t="s">
        <v>9</v>
      </c>
      <c r="M22" s="20" t="s">
        <v>9</v>
      </c>
      <c r="N22" s="20" t="s">
        <v>9</v>
      </c>
      <c r="O22" s="20" t="s">
        <v>9</v>
      </c>
      <c r="P22" s="20" t="s">
        <v>9</v>
      </c>
      <c r="Q22" s="20" t="s">
        <v>9</v>
      </c>
      <c r="R22" s="20" t="s">
        <v>9</v>
      </c>
      <c r="S22" s="20" t="s">
        <v>9</v>
      </c>
      <c r="T22" s="20" t="s">
        <v>9</v>
      </c>
      <c r="U22" s="20" t="s">
        <v>9</v>
      </c>
      <c r="V22" s="20" t="s">
        <v>9</v>
      </c>
      <c r="W22" s="20" t="s">
        <v>9</v>
      </c>
      <c r="X22" s="20" t="s">
        <v>9</v>
      </c>
      <c r="Y22" s="20" t="s">
        <v>9</v>
      </c>
      <c r="Z22" s="20" t="s">
        <v>9</v>
      </c>
      <c r="AA22" s="20" t="s">
        <v>9</v>
      </c>
      <c r="AB22" s="40" t="str">
        <f>IF(Tabla142[[#This Row],[Entrega  task 1 ]]="P","Pendiente",Tabla142[[#This Row],[Entrega  task 1 ]]-$C$33)</f>
        <v>Pendiente</v>
      </c>
      <c r="AC22" s="41" t="str">
        <f>IF(Tabla142[[#This Row],[Entrega task2]]="P","Pendiente",Tabla142[[#This Row],[Entrega task2]]-$C$34)</f>
        <v>Pendiente</v>
      </c>
      <c r="AD22" s="43" t="str">
        <f>IF(Tabla142[[#This Row],[Entrega task 3]]="P","Pendiente",Tabla142[[#This Row],[Entrega task 3]]-$C$35)</f>
        <v>Pendiente</v>
      </c>
      <c r="AE22" s="43" t="str">
        <f>IF(Tabla142[[#This Row],[Entrega task 4]]="P","Pendiente",Tabla142[[#This Row],[Entrega task 4]]-$C$36)</f>
        <v>Pendiente</v>
      </c>
      <c r="AF22" s="43" t="str">
        <f>IF(Tabla142[[#This Row],[Entrega task 5 ]]="P","Pendiente",Tabla142[[#This Row],[Entrega task 5 ]]-$C$37)</f>
        <v>Pendiente</v>
      </c>
      <c r="AG22" s="43" t="str">
        <f>IF(Tabla142[[#This Row],[Entrega task 6 ]]="P","Pendiente",Tabla142[[#This Row],[Entrega task 6 ]]-$C$38)</f>
        <v>Pendiente</v>
      </c>
      <c r="AH22" s="43" t="str">
        <f>IF(Tabla142[[#This Row],[Entrega task 7 ]]="P","Pendiente",Tabla142[[#This Row],[Entrega task 7 ]]-$C$39)</f>
        <v>Pendiente</v>
      </c>
      <c r="AI22" s="43" t="str">
        <f>IF(Tabla142[[#This Row],[Entrega task 8]]="P","Pendiente",Tabla142[[#This Row],[Entrega task 8]]-$C$40)</f>
        <v>Pendiente</v>
      </c>
      <c r="AJ22" s="43" t="str">
        <f>IF(Tabla142[[#This Row],[Entrega task 9]]="P","Pendiente",Tabla142[[#This Row],[Entrega task 9]]-$C$41)</f>
        <v>Pendiente</v>
      </c>
      <c r="AK22" s="43" t="str">
        <f>IF(Tabla142[[#This Row],[Entrega task 10]]="P","Pendiente",Tabla142[[#This Row],[Entrega task 10]]-$C$42)</f>
        <v>Pendiente</v>
      </c>
      <c r="AL22" s="42" t="str">
        <f>IF(Tabla142[[#This Row],[Entrega task 11]]="P","Pendiente",Tabla142[[#This Row],[Entrega task 11]]-$C$43)</f>
        <v>Pendiente</v>
      </c>
      <c r="AM22" s="42" t="str">
        <f>IF(Tabla142[[#This Row],[Entrega task 12]]="P","Pendiente",Tabla142[[#This Row],[Entrega task 12]]-$C$44)</f>
        <v>Pendiente</v>
      </c>
      <c r="AN22" s="42" t="str">
        <f>IF(Tabla142[[#This Row],[Entrega task 13]]="P","Pendiente",Tabla142[[#This Row],[Entrega task 13]]-$C$45)</f>
        <v>Pendiente</v>
      </c>
      <c r="AO22" s="42" t="str">
        <f>IF(Tabla142[[#This Row],[Entrega task 14]]="P","Pendiente",Tabla142[[#This Row],[Entrega task 14]]-$C$46)</f>
        <v>Pendiente</v>
      </c>
      <c r="AP22" s="42" t="str">
        <f>IF(Tabla142[[#This Row],[Entrega task 15]]="P","Pendiente",Tabla142[[#This Row],[Entrega task 15]]-$C$47)</f>
        <v>Pendiente</v>
      </c>
      <c r="AQ22" s="42" t="str">
        <f>IF(Tabla142[[#This Row],[Entrega task 16]]="P","Pendiente",Tabla142[[#This Row],[Entrega task 16]]-$C$48)</f>
        <v>Pendiente</v>
      </c>
      <c r="AR22" s="42" t="str">
        <f>IF(Tabla142[[#This Row],[Entrega task 17]]="P","Pendiente",Tabla142[[#This Row],[Entrega task 17]]-$C$49)</f>
        <v>Pendiente</v>
      </c>
      <c r="AS22" s="42" t="str">
        <f>IF(Tabla142[[#This Row],[Entrega task 18]]="P","Pendiente",Tabla142[[#This Row],[Entrega task 18]]-$C$50)</f>
        <v>Pendiente</v>
      </c>
      <c r="AT22" s="42" t="str">
        <f>IF(Tabla142[[#This Row],[Entrega task 19]]="P","Pendiente",Tabla142[[#This Row],[Entrega task 19]]-$C$51)</f>
        <v>Pendiente</v>
      </c>
      <c r="AU22" s="42" t="str">
        <f>IF(Tabla142[[#This Row],[Entrega task 20]]="P","Pendiente",Tabla142[[#This Row],[Entrega task 20]]-$C$52)</f>
        <v>Pendiente</v>
      </c>
      <c r="AV22" s="42" t="str">
        <f>IF(Tabla142[[#This Row],[Entrega task 21]]="P","Pendiente",Tabla142[[#This Row],[Entrega task 21]]-$C$53)</f>
        <v>Pendiente</v>
      </c>
      <c r="AW22" s="42" t="str">
        <f>IF(Tabla142[[#This Row],[Entrega task 22]]="P","Pendiente",Tabla142[[#This Row],[Entrega task 22]]-$C$54)</f>
        <v>Pendiente</v>
      </c>
      <c r="AX22" s="42" t="str">
        <f>IF(Tabla142[[#This Row],[Entrega task 23]]="P","Pendiente",Tabla142[[#This Row],[Entrega task 23]]-$C$55)</f>
        <v>Pendiente</v>
      </c>
      <c r="AY22" s="42" t="str">
        <f>IF(Tabla142[[#This Row],[Entrega task 24]]="P","Pendiente",Tabla142[[#This Row],[Entrega task 24]]-$C$56)</f>
        <v>Pendiente</v>
      </c>
      <c r="AZ22" s="42" t="str">
        <f>IF(Tabla142[[#This Row],[Entrega task 25]]="P","Pendiente",Tabla142[[#This Row],[Entrega task 25]]-$C$57)</f>
        <v>Pendiente</v>
      </c>
    </row>
    <row r="23" spans="1:53" x14ac:dyDescent="0.25">
      <c r="A23" s="45"/>
      <c r="B23" s="46"/>
      <c r="C23" s="20" t="s">
        <v>9</v>
      </c>
      <c r="D23" s="20" t="s">
        <v>9</v>
      </c>
      <c r="E23" s="20" t="s">
        <v>9</v>
      </c>
      <c r="F23" s="20" t="s">
        <v>9</v>
      </c>
      <c r="G23" s="20" t="s">
        <v>9</v>
      </c>
      <c r="H23" s="20" t="s">
        <v>9</v>
      </c>
      <c r="I23" s="20" t="s">
        <v>9</v>
      </c>
      <c r="J23" s="20" t="s">
        <v>9</v>
      </c>
      <c r="K23" s="20" t="s">
        <v>9</v>
      </c>
      <c r="L23" s="20" t="s">
        <v>9</v>
      </c>
      <c r="M23" s="20" t="s">
        <v>9</v>
      </c>
      <c r="N23" s="20" t="s">
        <v>9</v>
      </c>
      <c r="O23" s="20" t="s">
        <v>9</v>
      </c>
      <c r="P23" s="20" t="s">
        <v>9</v>
      </c>
      <c r="Q23" s="20" t="s">
        <v>9</v>
      </c>
      <c r="R23" s="20" t="s">
        <v>9</v>
      </c>
      <c r="S23" s="20" t="s">
        <v>9</v>
      </c>
      <c r="T23" s="20" t="s">
        <v>9</v>
      </c>
      <c r="U23" s="20" t="s">
        <v>9</v>
      </c>
      <c r="V23" s="20" t="s">
        <v>9</v>
      </c>
      <c r="W23" s="20" t="s">
        <v>9</v>
      </c>
      <c r="X23" s="20" t="s">
        <v>9</v>
      </c>
      <c r="Y23" s="20" t="s">
        <v>9</v>
      </c>
      <c r="Z23" s="20" t="s">
        <v>9</v>
      </c>
      <c r="AA23" s="20" t="s">
        <v>9</v>
      </c>
      <c r="AB23" s="40" t="str">
        <f>IF(Tabla142[[#This Row],[Entrega  task 1 ]]="P","Pendiente",Tabla142[[#This Row],[Entrega  task 1 ]]-$C$33)</f>
        <v>Pendiente</v>
      </c>
      <c r="AC23" s="41" t="str">
        <f>IF(Tabla142[[#This Row],[Entrega task2]]="P","Pendiente",Tabla142[[#This Row],[Entrega task2]]-$C$34)</f>
        <v>Pendiente</v>
      </c>
      <c r="AD23" s="43" t="str">
        <f>IF(Tabla142[[#This Row],[Entrega task 3]]="P","Pendiente",Tabla142[[#This Row],[Entrega task 3]]-$C$35)</f>
        <v>Pendiente</v>
      </c>
      <c r="AE23" s="43" t="str">
        <f>IF(Tabla142[[#This Row],[Entrega task 4]]="P","Pendiente",Tabla142[[#This Row],[Entrega task 4]]-$C$36)</f>
        <v>Pendiente</v>
      </c>
      <c r="AF23" s="43" t="str">
        <f>IF(Tabla142[[#This Row],[Entrega task 5 ]]="P","Pendiente",Tabla142[[#This Row],[Entrega task 5 ]]-$C$37)</f>
        <v>Pendiente</v>
      </c>
      <c r="AG23" s="43" t="str">
        <f>IF(Tabla142[[#This Row],[Entrega task 6 ]]="P","Pendiente",Tabla142[[#This Row],[Entrega task 6 ]]-$C$38)</f>
        <v>Pendiente</v>
      </c>
      <c r="AH23" s="43" t="str">
        <f>IF(Tabla142[[#This Row],[Entrega task 7 ]]="P","Pendiente",Tabla142[[#This Row],[Entrega task 7 ]]-$C$39)</f>
        <v>Pendiente</v>
      </c>
      <c r="AI23" s="43" t="str">
        <f>IF(Tabla142[[#This Row],[Entrega task 8]]="P","Pendiente",Tabla142[[#This Row],[Entrega task 8]]-$C$40)</f>
        <v>Pendiente</v>
      </c>
      <c r="AJ23" s="43" t="str">
        <f>IF(Tabla142[[#This Row],[Entrega task 9]]="P","Pendiente",Tabla142[[#This Row],[Entrega task 9]]-$C$41)</f>
        <v>Pendiente</v>
      </c>
      <c r="AK23" s="43" t="str">
        <f>IF(Tabla142[[#This Row],[Entrega task 10]]="P","Pendiente",Tabla142[[#This Row],[Entrega task 10]]-$C$42)</f>
        <v>Pendiente</v>
      </c>
      <c r="AL23" s="42" t="str">
        <f>IF(Tabla142[[#This Row],[Entrega task 11]]="P","Pendiente",Tabla142[[#This Row],[Entrega task 11]]-$C$43)</f>
        <v>Pendiente</v>
      </c>
      <c r="AM23" s="42" t="str">
        <f>IF(Tabla142[[#This Row],[Entrega task 12]]="P","Pendiente",Tabla142[[#This Row],[Entrega task 12]]-$C$44)</f>
        <v>Pendiente</v>
      </c>
      <c r="AN23" s="42" t="str">
        <f>IF(Tabla142[[#This Row],[Entrega task 13]]="P","Pendiente",Tabla142[[#This Row],[Entrega task 13]]-$C$45)</f>
        <v>Pendiente</v>
      </c>
      <c r="AO23" s="42" t="str">
        <f>IF(Tabla142[[#This Row],[Entrega task 14]]="P","Pendiente",Tabla142[[#This Row],[Entrega task 14]]-$C$46)</f>
        <v>Pendiente</v>
      </c>
      <c r="AP23" s="42" t="str">
        <f>IF(Tabla142[[#This Row],[Entrega task 15]]="P","Pendiente",Tabla142[[#This Row],[Entrega task 15]]-$C$47)</f>
        <v>Pendiente</v>
      </c>
      <c r="AQ23" s="42" t="str">
        <f>IF(Tabla142[[#This Row],[Entrega task 16]]="P","Pendiente",Tabla142[[#This Row],[Entrega task 16]]-$C$48)</f>
        <v>Pendiente</v>
      </c>
      <c r="AR23" s="42" t="str">
        <f>IF(Tabla142[[#This Row],[Entrega task 17]]="P","Pendiente",Tabla142[[#This Row],[Entrega task 17]]-$C$49)</f>
        <v>Pendiente</v>
      </c>
      <c r="AS23" s="42" t="str">
        <f>IF(Tabla142[[#This Row],[Entrega task 18]]="P","Pendiente",Tabla142[[#This Row],[Entrega task 18]]-$C$50)</f>
        <v>Pendiente</v>
      </c>
      <c r="AT23" s="42" t="str">
        <f>IF(Tabla142[[#This Row],[Entrega task 19]]="P","Pendiente",Tabla142[[#This Row],[Entrega task 19]]-$C$51)</f>
        <v>Pendiente</v>
      </c>
      <c r="AU23" s="42" t="str">
        <f>IF(Tabla142[[#This Row],[Entrega task 20]]="P","Pendiente",Tabla142[[#This Row],[Entrega task 20]]-$C$52)</f>
        <v>Pendiente</v>
      </c>
      <c r="AV23" s="42" t="str">
        <f>IF(Tabla142[[#This Row],[Entrega task 21]]="P","Pendiente",Tabla142[[#This Row],[Entrega task 21]]-$C$53)</f>
        <v>Pendiente</v>
      </c>
      <c r="AW23" s="42" t="str">
        <f>IF(Tabla142[[#This Row],[Entrega task 22]]="P","Pendiente",Tabla142[[#This Row],[Entrega task 22]]-$C$54)</f>
        <v>Pendiente</v>
      </c>
      <c r="AX23" s="42" t="str">
        <f>IF(Tabla142[[#This Row],[Entrega task 23]]="P","Pendiente",Tabla142[[#This Row],[Entrega task 23]]-$C$55)</f>
        <v>Pendiente</v>
      </c>
      <c r="AY23" s="42" t="str">
        <f>IF(Tabla142[[#This Row],[Entrega task 24]]="P","Pendiente",Tabla142[[#This Row],[Entrega task 24]]-$C$56)</f>
        <v>Pendiente</v>
      </c>
      <c r="AZ23" s="42" t="str">
        <f>IF(Tabla142[[#This Row],[Entrega task 25]]="P","Pendiente",Tabla142[[#This Row],[Entrega task 25]]-$C$57)</f>
        <v>Pendiente</v>
      </c>
    </row>
    <row r="24" spans="1:53" x14ac:dyDescent="0.25">
      <c r="A24" s="45"/>
      <c r="B24" s="46"/>
      <c r="C24" s="20" t="s">
        <v>9</v>
      </c>
      <c r="D24" s="20" t="s">
        <v>9</v>
      </c>
      <c r="E24" s="20" t="s">
        <v>9</v>
      </c>
      <c r="F24" s="20" t="s">
        <v>9</v>
      </c>
      <c r="G24" s="20" t="s">
        <v>9</v>
      </c>
      <c r="H24" s="20" t="s">
        <v>9</v>
      </c>
      <c r="I24" s="20" t="s">
        <v>9</v>
      </c>
      <c r="J24" s="20" t="s">
        <v>9</v>
      </c>
      <c r="K24" s="20" t="s">
        <v>9</v>
      </c>
      <c r="L24" s="20" t="s">
        <v>9</v>
      </c>
      <c r="M24" s="20" t="s">
        <v>9</v>
      </c>
      <c r="N24" s="20" t="s">
        <v>9</v>
      </c>
      <c r="O24" s="20" t="s">
        <v>9</v>
      </c>
      <c r="P24" s="20" t="s">
        <v>9</v>
      </c>
      <c r="Q24" s="20" t="s">
        <v>9</v>
      </c>
      <c r="R24" s="20" t="s">
        <v>9</v>
      </c>
      <c r="S24" s="20" t="s">
        <v>9</v>
      </c>
      <c r="T24" s="20" t="s">
        <v>9</v>
      </c>
      <c r="U24" s="20" t="s">
        <v>9</v>
      </c>
      <c r="V24" s="20" t="s">
        <v>9</v>
      </c>
      <c r="W24" s="20" t="s">
        <v>9</v>
      </c>
      <c r="X24" s="20" t="s">
        <v>9</v>
      </c>
      <c r="Y24" s="20" t="s">
        <v>9</v>
      </c>
      <c r="Z24" s="20" t="s">
        <v>9</v>
      </c>
      <c r="AA24" s="20" t="s">
        <v>9</v>
      </c>
      <c r="AB24" s="40" t="str">
        <f>IF(Tabla142[[#This Row],[Entrega  task 1 ]]="P","Pendiente",Tabla142[[#This Row],[Entrega  task 1 ]]-$C$33)</f>
        <v>Pendiente</v>
      </c>
      <c r="AC24" s="41" t="str">
        <f>IF(Tabla142[[#This Row],[Entrega task2]]="P","Pendiente",Tabla142[[#This Row],[Entrega task2]]-$C$34)</f>
        <v>Pendiente</v>
      </c>
      <c r="AD24" s="42" t="str">
        <f>IF(Tabla142[[#This Row],[Entrega task 3]]="P","Pendiente",Tabla142[[#This Row],[Entrega task 3]]-$C$35)</f>
        <v>Pendiente</v>
      </c>
      <c r="AE24" s="42" t="str">
        <f>IF(Tabla142[[#This Row],[Entrega task 4]]="P","Pendiente",Tabla142[[#This Row],[Entrega task 4]]-$C$36)</f>
        <v>Pendiente</v>
      </c>
      <c r="AF24" s="42" t="str">
        <f>IF(Tabla142[[#This Row],[Entrega task 5 ]]="P","Pendiente",Tabla142[[#This Row],[Entrega task 5 ]]-$C$37)</f>
        <v>Pendiente</v>
      </c>
      <c r="AG24" s="42" t="str">
        <f>IF(Tabla142[[#This Row],[Entrega task 6 ]]="P","Pendiente",Tabla142[[#This Row],[Entrega task 6 ]]-$C$38)</f>
        <v>Pendiente</v>
      </c>
      <c r="AH24" s="42" t="str">
        <f>IF(Tabla142[[#This Row],[Entrega task 7 ]]="P","Pendiente",Tabla142[[#This Row],[Entrega task 7 ]]-$C$39)</f>
        <v>Pendiente</v>
      </c>
      <c r="AI24" s="42" t="str">
        <f>IF(Tabla142[[#This Row],[Entrega task 8]]="P","Pendiente",Tabla142[[#This Row],[Entrega task 8]]-$C$40)</f>
        <v>Pendiente</v>
      </c>
      <c r="AJ24" s="43" t="str">
        <f>IF(Tabla142[[#This Row],[Entrega task 9]]="P","Pendiente",Tabla142[[#This Row],[Entrega task 9]]-$C$41)</f>
        <v>Pendiente</v>
      </c>
      <c r="AK24" s="43" t="str">
        <f>IF(Tabla142[[#This Row],[Entrega task 10]]="P","Pendiente",Tabla142[[#This Row],[Entrega task 10]]-$C$42)</f>
        <v>Pendiente</v>
      </c>
      <c r="AL24" s="42" t="str">
        <f>IF(Tabla142[[#This Row],[Entrega task 11]]="P","Pendiente",Tabla142[[#This Row],[Entrega task 11]]-$C$43)</f>
        <v>Pendiente</v>
      </c>
      <c r="AM24" s="42" t="str">
        <f>IF(Tabla142[[#This Row],[Entrega task 12]]="P","Pendiente",Tabla142[[#This Row],[Entrega task 12]]-$C$44)</f>
        <v>Pendiente</v>
      </c>
      <c r="AN24" s="42" t="str">
        <f>IF(Tabla142[[#This Row],[Entrega task 13]]="P","Pendiente",Tabla142[[#This Row],[Entrega task 13]]-$C$45)</f>
        <v>Pendiente</v>
      </c>
      <c r="AO24" s="42" t="str">
        <f>IF(Tabla142[[#This Row],[Entrega task 14]]="P","Pendiente",Tabla142[[#This Row],[Entrega task 14]]-$C$46)</f>
        <v>Pendiente</v>
      </c>
      <c r="AP24" s="42" t="str">
        <f>IF(Tabla142[[#This Row],[Entrega task 15]]="P","Pendiente",Tabla142[[#This Row],[Entrega task 15]]-$C$47)</f>
        <v>Pendiente</v>
      </c>
      <c r="AQ24" s="42" t="str">
        <f>IF(Tabla142[[#This Row],[Entrega task 16]]="P","Pendiente",Tabla142[[#This Row],[Entrega task 16]]-$C$48)</f>
        <v>Pendiente</v>
      </c>
      <c r="AR24" s="42" t="str">
        <f>IF(Tabla142[[#This Row],[Entrega task 17]]="P","Pendiente",Tabla142[[#This Row],[Entrega task 17]]-$C$49)</f>
        <v>Pendiente</v>
      </c>
      <c r="AS24" s="42" t="str">
        <f>IF(Tabla142[[#This Row],[Entrega task 18]]="P","Pendiente",Tabla142[[#This Row],[Entrega task 18]]-$C$50)</f>
        <v>Pendiente</v>
      </c>
      <c r="AT24" s="42" t="str">
        <f>IF(Tabla142[[#This Row],[Entrega task 19]]="P","Pendiente",Tabla142[[#This Row],[Entrega task 19]]-$C$51)</f>
        <v>Pendiente</v>
      </c>
      <c r="AU24" s="42" t="str">
        <f>IF(Tabla142[[#This Row],[Entrega task 20]]="P","Pendiente",Tabla142[[#This Row],[Entrega task 20]]-$C$52)</f>
        <v>Pendiente</v>
      </c>
      <c r="AV24" s="42" t="str">
        <f>IF(Tabla142[[#This Row],[Entrega task 21]]="P","Pendiente",Tabla142[[#This Row],[Entrega task 21]]-$C$53)</f>
        <v>Pendiente</v>
      </c>
      <c r="AW24" s="42" t="str">
        <f>IF(Tabla142[[#This Row],[Entrega task 22]]="P","Pendiente",Tabla142[[#This Row],[Entrega task 22]]-$C$54)</f>
        <v>Pendiente</v>
      </c>
      <c r="AX24" s="42" t="str">
        <f>IF(Tabla142[[#This Row],[Entrega task 23]]="P","Pendiente",Tabla142[[#This Row],[Entrega task 23]]-$C$55)</f>
        <v>Pendiente</v>
      </c>
      <c r="AY24" s="42" t="str">
        <f>IF(Tabla142[[#This Row],[Entrega task 24]]="P","Pendiente",Tabla142[[#This Row],[Entrega task 24]]-$C$56)</f>
        <v>Pendiente</v>
      </c>
      <c r="AZ24" s="42" t="str">
        <f>IF(Tabla142[[#This Row],[Entrega task 25]]="P","Pendiente",Tabla142[[#This Row],[Entrega task 25]]-$C$57)</f>
        <v>Pendiente</v>
      </c>
    </row>
    <row r="25" spans="1:53" x14ac:dyDescent="0.25">
      <c r="A25" s="45"/>
      <c r="B25" s="46"/>
      <c r="C25" s="20" t="s">
        <v>9</v>
      </c>
      <c r="D25" s="20" t="s">
        <v>9</v>
      </c>
      <c r="E25" s="20" t="s">
        <v>9</v>
      </c>
      <c r="F25" s="20" t="s">
        <v>9</v>
      </c>
      <c r="G25" s="20" t="s">
        <v>9</v>
      </c>
      <c r="H25" s="20" t="s">
        <v>9</v>
      </c>
      <c r="I25" s="20" t="s">
        <v>9</v>
      </c>
      <c r="J25" s="20" t="s">
        <v>9</v>
      </c>
      <c r="K25" s="20" t="s">
        <v>9</v>
      </c>
      <c r="L25" s="20" t="s">
        <v>9</v>
      </c>
      <c r="M25" s="20" t="s">
        <v>9</v>
      </c>
      <c r="N25" s="20" t="s">
        <v>9</v>
      </c>
      <c r="O25" s="20" t="s">
        <v>9</v>
      </c>
      <c r="P25" s="20" t="s">
        <v>9</v>
      </c>
      <c r="Q25" s="20" t="s">
        <v>9</v>
      </c>
      <c r="R25" s="20" t="s">
        <v>9</v>
      </c>
      <c r="S25" s="20" t="s">
        <v>9</v>
      </c>
      <c r="T25" s="20" t="s">
        <v>9</v>
      </c>
      <c r="U25" s="20" t="s">
        <v>9</v>
      </c>
      <c r="V25" s="20" t="s">
        <v>9</v>
      </c>
      <c r="W25" s="20" t="s">
        <v>9</v>
      </c>
      <c r="X25" s="20" t="s">
        <v>9</v>
      </c>
      <c r="Y25" s="20" t="s">
        <v>9</v>
      </c>
      <c r="Z25" s="20" t="s">
        <v>9</v>
      </c>
      <c r="AA25" s="20" t="s">
        <v>9</v>
      </c>
      <c r="AB25" s="40" t="str">
        <f>IF(Tabla142[[#This Row],[Entrega  task 1 ]]="P","Pendiente",Tabla142[[#This Row],[Entrega  task 1 ]]-$C$33)</f>
        <v>Pendiente</v>
      </c>
      <c r="AC25" s="41" t="str">
        <f>IF(Tabla142[[#This Row],[Entrega task2]]="P","Pendiente",Tabla142[[#This Row],[Entrega task2]]-$C$34)</f>
        <v>Pendiente</v>
      </c>
      <c r="AD25" s="43" t="str">
        <f>IF(Tabla142[[#This Row],[Entrega task 3]]="P","Pendiente",Tabla142[[#This Row],[Entrega task 3]]-$C$35)</f>
        <v>Pendiente</v>
      </c>
      <c r="AE25" s="43" t="str">
        <f>IF(Tabla142[[#This Row],[Entrega task 4]]="P","Pendiente",Tabla142[[#This Row],[Entrega task 4]]-$C$36)</f>
        <v>Pendiente</v>
      </c>
      <c r="AF25" s="43" t="str">
        <f>IF(Tabla142[[#This Row],[Entrega task 5 ]]="P","Pendiente",Tabla142[[#This Row],[Entrega task 5 ]]-$C$37)</f>
        <v>Pendiente</v>
      </c>
      <c r="AG25" s="43" t="str">
        <f>IF(Tabla142[[#This Row],[Entrega task 6 ]]="P","Pendiente",Tabla142[[#This Row],[Entrega task 6 ]]-$C$38)</f>
        <v>Pendiente</v>
      </c>
      <c r="AH25" s="43" t="str">
        <f>IF(Tabla142[[#This Row],[Entrega task 7 ]]="P","Pendiente",Tabla142[[#This Row],[Entrega task 7 ]]-$C$39)</f>
        <v>Pendiente</v>
      </c>
      <c r="AI25" s="43" t="str">
        <f>IF(Tabla142[[#This Row],[Entrega task 8]]="P","Pendiente",Tabla142[[#This Row],[Entrega task 8]]-$C$40)</f>
        <v>Pendiente</v>
      </c>
      <c r="AJ25" s="43" t="str">
        <f>IF(Tabla142[[#This Row],[Entrega task 9]]="P","Pendiente",Tabla142[[#This Row],[Entrega task 9]]-$C$41)</f>
        <v>Pendiente</v>
      </c>
      <c r="AK25" s="43" t="str">
        <f>IF(Tabla142[[#This Row],[Entrega task 10]]="P","Pendiente",Tabla142[[#This Row],[Entrega task 10]]-$C$42)</f>
        <v>Pendiente</v>
      </c>
      <c r="AL25" s="42" t="str">
        <f>IF(Tabla142[[#This Row],[Entrega task 11]]="P","Pendiente",Tabla142[[#This Row],[Entrega task 11]]-$C$43)</f>
        <v>Pendiente</v>
      </c>
      <c r="AM25" s="42" t="str">
        <f>IF(Tabla142[[#This Row],[Entrega task 12]]="P","Pendiente",Tabla142[[#This Row],[Entrega task 12]]-$C$44)</f>
        <v>Pendiente</v>
      </c>
      <c r="AN25" s="42" t="str">
        <f>IF(Tabla142[[#This Row],[Entrega task 13]]="P","Pendiente",Tabla142[[#This Row],[Entrega task 13]]-$C$45)</f>
        <v>Pendiente</v>
      </c>
      <c r="AO25" s="42" t="str">
        <f>IF(Tabla142[[#This Row],[Entrega task 14]]="P","Pendiente",Tabla142[[#This Row],[Entrega task 14]]-$C$46)</f>
        <v>Pendiente</v>
      </c>
      <c r="AP25" s="42" t="str">
        <f>IF(Tabla142[[#This Row],[Entrega task 15]]="P","Pendiente",Tabla142[[#This Row],[Entrega task 15]]-$C$47)</f>
        <v>Pendiente</v>
      </c>
      <c r="AQ25" s="42" t="str">
        <f>IF(Tabla142[[#This Row],[Entrega task 16]]="P","Pendiente",Tabla142[[#This Row],[Entrega task 16]]-$C$48)</f>
        <v>Pendiente</v>
      </c>
      <c r="AR25" s="42" t="str">
        <f>IF(Tabla142[[#This Row],[Entrega task 17]]="P","Pendiente",Tabla142[[#This Row],[Entrega task 17]]-$C$49)</f>
        <v>Pendiente</v>
      </c>
      <c r="AS25" s="42" t="str">
        <f>IF(Tabla142[[#This Row],[Entrega task 18]]="P","Pendiente",Tabla142[[#This Row],[Entrega task 18]]-$C$50)</f>
        <v>Pendiente</v>
      </c>
      <c r="AT25" s="42" t="str">
        <f>IF(Tabla142[[#This Row],[Entrega task 19]]="P","Pendiente",Tabla142[[#This Row],[Entrega task 19]]-$C$51)</f>
        <v>Pendiente</v>
      </c>
      <c r="AU25" s="42" t="str">
        <f>IF(Tabla142[[#This Row],[Entrega task 20]]="P","Pendiente",Tabla142[[#This Row],[Entrega task 20]]-$C$52)</f>
        <v>Pendiente</v>
      </c>
      <c r="AV25" s="42" t="str">
        <f>IF(Tabla142[[#This Row],[Entrega task 21]]="P","Pendiente",Tabla142[[#This Row],[Entrega task 21]]-$C$53)</f>
        <v>Pendiente</v>
      </c>
      <c r="AW25" s="42" t="str">
        <f>IF(Tabla142[[#This Row],[Entrega task 22]]="P","Pendiente",Tabla142[[#This Row],[Entrega task 22]]-$C$54)</f>
        <v>Pendiente</v>
      </c>
      <c r="AX25" s="42" t="str">
        <f>IF(Tabla142[[#This Row],[Entrega task 23]]="P","Pendiente",Tabla142[[#This Row],[Entrega task 23]]-$C$55)</f>
        <v>Pendiente</v>
      </c>
      <c r="AY25" s="42" t="str">
        <f>IF(Tabla142[[#This Row],[Entrega task 24]]="P","Pendiente",Tabla142[[#This Row],[Entrega task 24]]-$C$56)</f>
        <v>Pendiente</v>
      </c>
      <c r="AZ25" s="42" t="str">
        <f>IF(Tabla142[[#This Row],[Entrega task 25]]="P","Pendiente",Tabla142[[#This Row],[Entrega task 25]]-$C$57)</f>
        <v>Pendiente</v>
      </c>
    </row>
    <row r="26" spans="1:53" x14ac:dyDescent="0.25">
      <c r="A26" s="45"/>
      <c r="B26" s="46"/>
      <c r="C26" s="20" t="s">
        <v>9</v>
      </c>
      <c r="D26" s="20" t="s">
        <v>9</v>
      </c>
      <c r="E26" s="20" t="s">
        <v>9</v>
      </c>
      <c r="F26" s="20" t="s">
        <v>9</v>
      </c>
      <c r="G26" s="20" t="s">
        <v>9</v>
      </c>
      <c r="H26" s="20" t="s">
        <v>9</v>
      </c>
      <c r="I26" s="20" t="s">
        <v>9</v>
      </c>
      <c r="J26" s="20" t="s">
        <v>9</v>
      </c>
      <c r="K26" s="20" t="s">
        <v>9</v>
      </c>
      <c r="L26" s="20" t="s">
        <v>9</v>
      </c>
      <c r="M26" s="20" t="s">
        <v>9</v>
      </c>
      <c r="N26" s="20" t="s">
        <v>9</v>
      </c>
      <c r="O26" s="20" t="s">
        <v>9</v>
      </c>
      <c r="P26" s="20" t="s">
        <v>9</v>
      </c>
      <c r="Q26" s="20" t="s">
        <v>9</v>
      </c>
      <c r="R26" s="20" t="s">
        <v>9</v>
      </c>
      <c r="S26" s="20" t="s">
        <v>9</v>
      </c>
      <c r="T26" s="20" t="s">
        <v>9</v>
      </c>
      <c r="U26" s="20" t="s">
        <v>9</v>
      </c>
      <c r="V26" s="20" t="s">
        <v>9</v>
      </c>
      <c r="W26" s="20" t="s">
        <v>9</v>
      </c>
      <c r="X26" s="20" t="s">
        <v>9</v>
      </c>
      <c r="Y26" s="20" t="s">
        <v>9</v>
      </c>
      <c r="Z26" s="20" t="s">
        <v>9</v>
      </c>
      <c r="AA26" s="20" t="s">
        <v>9</v>
      </c>
      <c r="AB26" s="40" t="str">
        <f>IF(Tabla142[[#This Row],[Entrega  task 1 ]]="P","Pendiente",Tabla142[[#This Row],[Entrega  task 1 ]]-$C$33)</f>
        <v>Pendiente</v>
      </c>
      <c r="AC26" s="41" t="str">
        <f>IF(Tabla142[[#This Row],[Entrega task2]]="P","Pendiente",Tabla142[[#This Row],[Entrega task2]]-$C$34)</f>
        <v>Pendiente</v>
      </c>
      <c r="AD26" s="43" t="str">
        <f>IF(Tabla142[[#This Row],[Entrega task 3]]="P","Pendiente",Tabla142[[#This Row],[Entrega task 3]]-$C$35)</f>
        <v>Pendiente</v>
      </c>
      <c r="AE26" s="43" t="str">
        <f>IF(Tabla142[[#This Row],[Entrega task 4]]="P","Pendiente",Tabla142[[#This Row],[Entrega task 4]]-$C$36)</f>
        <v>Pendiente</v>
      </c>
      <c r="AF26" s="43" t="str">
        <f>IF(Tabla142[[#This Row],[Entrega task 5 ]]="P","Pendiente",Tabla142[[#This Row],[Entrega task 5 ]]-$C$37)</f>
        <v>Pendiente</v>
      </c>
      <c r="AG26" s="43" t="str">
        <f>IF(Tabla142[[#This Row],[Entrega task 6 ]]="P","Pendiente",Tabla142[[#This Row],[Entrega task 6 ]]-$C$38)</f>
        <v>Pendiente</v>
      </c>
      <c r="AH26" s="43" t="str">
        <f>IF(Tabla142[[#This Row],[Entrega task 7 ]]="P","Pendiente",Tabla142[[#This Row],[Entrega task 7 ]]-$C$39)</f>
        <v>Pendiente</v>
      </c>
      <c r="AI26" s="43" t="str">
        <f>IF(Tabla142[[#This Row],[Entrega task 8]]="P","Pendiente",Tabla142[[#This Row],[Entrega task 8]]-$C$40)</f>
        <v>Pendiente</v>
      </c>
      <c r="AJ26" s="43" t="str">
        <f>IF(Tabla142[[#This Row],[Entrega task 9]]="P","Pendiente",Tabla142[[#This Row],[Entrega task 9]]-$C$41)</f>
        <v>Pendiente</v>
      </c>
      <c r="AK26" s="43" t="str">
        <f>IF(Tabla142[[#This Row],[Entrega task 10]]="P","Pendiente",Tabla142[[#This Row],[Entrega task 10]]-$C$42)</f>
        <v>Pendiente</v>
      </c>
      <c r="AL26" s="42" t="str">
        <f>IF(Tabla142[[#This Row],[Entrega task 11]]="P","Pendiente",Tabla142[[#This Row],[Entrega task 11]]-$C$43)</f>
        <v>Pendiente</v>
      </c>
      <c r="AM26" s="42" t="str">
        <f>IF(Tabla142[[#This Row],[Entrega task 12]]="P","Pendiente",Tabla142[[#This Row],[Entrega task 12]]-$C$44)</f>
        <v>Pendiente</v>
      </c>
      <c r="AN26" s="42" t="str">
        <f>IF(Tabla142[[#This Row],[Entrega task 13]]="P","Pendiente",Tabla142[[#This Row],[Entrega task 13]]-$C$45)</f>
        <v>Pendiente</v>
      </c>
      <c r="AO26" s="42" t="str">
        <f>IF(Tabla142[[#This Row],[Entrega task 14]]="P","Pendiente",Tabla142[[#This Row],[Entrega task 14]]-$C$46)</f>
        <v>Pendiente</v>
      </c>
      <c r="AP26" s="42" t="str">
        <f>IF(Tabla142[[#This Row],[Entrega task 15]]="P","Pendiente",Tabla142[[#This Row],[Entrega task 15]]-$C$47)</f>
        <v>Pendiente</v>
      </c>
      <c r="AQ26" s="42" t="str">
        <f>IF(Tabla142[[#This Row],[Entrega task 16]]="P","Pendiente",Tabla142[[#This Row],[Entrega task 16]]-$C$48)</f>
        <v>Pendiente</v>
      </c>
      <c r="AR26" s="42" t="str">
        <f>IF(Tabla142[[#This Row],[Entrega task 17]]="P","Pendiente",Tabla142[[#This Row],[Entrega task 17]]-$C$49)</f>
        <v>Pendiente</v>
      </c>
      <c r="AS26" s="42" t="str">
        <f>IF(Tabla142[[#This Row],[Entrega task 18]]="P","Pendiente",Tabla142[[#This Row],[Entrega task 18]]-$C$50)</f>
        <v>Pendiente</v>
      </c>
      <c r="AT26" s="42" t="str">
        <f>IF(Tabla142[[#This Row],[Entrega task 19]]="P","Pendiente",Tabla142[[#This Row],[Entrega task 19]]-$C$51)</f>
        <v>Pendiente</v>
      </c>
      <c r="AU26" s="42" t="str">
        <f>IF(Tabla142[[#This Row],[Entrega task 20]]="P","Pendiente",Tabla142[[#This Row],[Entrega task 20]]-$C$52)</f>
        <v>Pendiente</v>
      </c>
      <c r="AV26" s="42" t="str">
        <f>IF(Tabla142[[#This Row],[Entrega task 21]]="P","Pendiente",Tabla142[[#This Row],[Entrega task 21]]-$C$53)</f>
        <v>Pendiente</v>
      </c>
      <c r="AW26" s="42" t="str">
        <f>IF(Tabla142[[#This Row],[Entrega task 22]]="P","Pendiente",Tabla142[[#This Row],[Entrega task 22]]-$C$54)</f>
        <v>Pendiente</v>
      </c>
      <c r="AX26" s="42" t="str">
        <f>IF(Tabla142[[#This Row],[Entrega task 23]]="P","Pendiente",Tabla142[[#This Row],[Entrega task 23]]-$C$55)</f>
        <v>Pendiente</v>
      </c>
      <c r="AY26" s="42" t="str">
        <f>IF(Tabla142[[#This Row],[Entrega task 24]]="P","Pendiente",Tabla142[[#This Row],[Entrega task 24]]-$C$56)</f>
        <v>Pendiente</v>
      </c>
      <c r="AZ26" s="42" t="str">
        <f>IF(Tabla142[[#This Row],[Entrega task 25]]="P","Pendiente",Tabla142[[#This Row],[Entrega task 25]]-$C$57)</f>
        <v>Pendiente</v>
      </c>
    </row>
    <row r="27" spans="1:53" x14ac:dyDescent="0.25">
      <c r="A27" s="45"/>
      <c r="B27" s="46"/>
      <c r="C27" s="20" t="s">
        <v>9</v>
      </c>
      <c r="D27" s="20" t="s">
        <v>9</v>
      </c>
      <c r="E27" s="20" t="s">
        <v>9</v>
      </c>
      <c r="F27" s="20" t="s">
        <v>9</v>
      </c>
      <c r="G27" s="20" t="s">
        <v>9</v>
      </c>
      <c r="H27" s="20" t="s">
        <v>9</v>
      </c>
      <c r="I27" s="20" t="s">
        <v>9</v>
      </c>
      <c r="J27" s="20" t="s">
        <v>9</v>
      </c>
      <c r="K27" s="20" t="s">
        <v>9</v>
      </c>
      <c r="L27" s="20" t="s">
        <v>9</v>
      </c>
      <c r="M27" s="20" t="s">
        <v>9</v>
      </c>
      <c r="N27" s="20" t="s">
        <v>9</v>
      </c>
      <c r="O27" s="20" t="s">
        <v>9</v>
      </c>
      <c r="P27" s="20" t="s">
        <v>9</v>
      </c>
      <c r="Q27" s="20" t="s">
        <v>9</v>
      </c>
      <c r="R27" s="20" t="s">
        <v>9</v>
      </c>
      <c r="S27" s="20" t="s">
        <v>9</v>
      </c>
      <c r="T27" s="20" t="s">
        <v>9</v>
      </c>
      <c r="U27" s="20" t="s">
        <v>9</v>
      </c>
      <c r="V27" s="20" t="s">
        <v>9</v>
      </c>
      <c r="W27" s="20" t="s">
        <v>9</v>
      </c>
      <c r="X27" s="20" t="s">
        <v>9</v>
      </c>
      <c r="Y27" s="20" t="s">
        <v>9</v>
      </c>
      <c r="Z27" s="20" t="s">
        <v>9</v>
      </c>
      <c r="AA27" s="20" t="s">
        <v>9</v>
      </c>
      <c r="AB27" s="40" t="str">
        <f>IF(Tabla142[[#This Row],[Entrega  task 1 ]]="P","Pendiente",Tabla142[[#This Row],[Entrega  task 1 ]]-$C$33)</f>
        <v>Pendiente</v>
      </c>
      <c r="AC27" s="41" t="str">
        <f>IF(Tabla142[[#This Row],[Entrega task2]]="P","Pendiente",Tabla142[[#This Row],[Entrega task2]]-$C$34)</f>
        <v>Pendiente</v>
      </c>
      <c r="AD27" s="43" t="str">
        <f>IF(Tabla142[[#This Row],[Entrega task 3]]="P","Pendiente",Tabla142[[#This Row],[Entrega task 3]]-$C$35)</f>
        <v>Pendiente</v>
      </c>
      <c r="AE27" s="43" t="str">
        <f>IF(Tabla142[[#This Row],[Entrega task 4]]="P","Pendiente",Tabla142[[#This Row],[Entrega task 4]]-$C$36)</f>
        <v>Pendiente</v>
      </c>
      <c r="AF27" s="43" t="str">
        <f>IF(Tabla142[[#This Row],[Entrega task 5 ]]="P","Pendiente",Tabla142[[#This Row],[Entrega task 5 ]]-$C$37)</f>
        <v>Pendiente</v>
      </c>
      <c r="AG27" s="43" t="str">
        <f>IF(Tabla142[[#This Row],[Entrega task 6 ]]="P","Pendiente",Tabla142[[#This Row],[Entrega task 6 ]]-$C$38)</f>
        <v>Pendiente</v>
      </c>
      <c r="AH27" s="43" t="str">
        <f>IF(Tabla142[[#This Row],[Entrega task 7 ]]="P","Pendiente",Tabla142[[#This Row],[Entrega task 7 ]]-$C$39)</f>
        <v>Pendiente</v>
      </c>
      <c r="AI27" s="43" t="str">
        <f>IF(Tabla142[[#This Row],[Entrega task 8]]="P","Pendiente",Tabla142[[#This Row],[Entrega task 8]]-$C$40)</f>
        <v>Pendiente</v>
      </c>
      <c r="AJ27" s="43" t="str">
        <f>IF(Tabla142[[#This Row],[Entrega task 9]]="P","Pendiente",Tabla142[[#This Row],[Entrega task 9]]-$C$41)</f>
        <v>Pendiente</v>
      </c>
      <c r="AK27" s="43" t="str">
        <f>IF(Tabla142[[#This Row],[Entrega task 10]]="P","Pendiente",Tabla142[[#This Row],[Entrega task 10]]-$C$42)</f>
        <v>Pendiente</v>
      </c>
      <c r="AL27" s="42" t="str">
        <f>IF(Tabla142[[#This Row],[Entrega task 11]]="P","Pendiente",Tabla142[[#This Row],[Entrega task 11]]-$C$43)</f>
        <v>Pendiente</v>
      </c>
      <c r="AM27" s="42" t="str">
        <f>IF(Tabla142[[#This Row],[Entrega task 12]]="P","Pendiente",Tabla142[[#This Row],[Entrega task 12]]-$C$44)</f>
        <v>Pendiente</v>
      </c>
      <c r="AN27" s="42" t="str">
        <f>IF(Tabla142[[#This Row],[Entrega task 13]]="P","Pendiente",Tabla142[[#This Row],[Entrega task 13]]-$C$45)</f>
        <v>Pendiente</v>
      </c>
      <c r="AO27" s="42" t="str">
        <f>IF(Tabla142[[#This Row],[Entrega task 14]]="P","Pendiente",Tabla142[[#This Row],[Entrega task 14]]-$C$46)</f>
        <v>Pendiente</v>
      </c>
      <c r="AP27" s="42" t="str">
        <f>IF(Tabla142[[#This Row],[Entrega task 15]]="P","Pendiente",Tabla142[[#This Row],[Entrega task 15]]-$C$47)</f>
        <v>Pendiente</v>
      </c>
      <c r="AQ27" s="42" t="str">
        <f>IF(Tabla142[[#This Row],[Entrega task 16]]="P","Pendiente",Tabla142[[#This Row],[Entrega task 16]]-$C$48)</f>
        <v>Pendiente</v>
      </c>
      <c r="AR27" s="42" t="str">
        <f>IF(Tabla142[[#This Row],[Entrega task 17]]="P","Pendiente",Tabla142[[#This Row],[Entrega task 17]]-$C$49)</f>
        <v>Pendiente</v>
      </c>
      <c r="AS27" s="42" t="str">
        <f>IF(Tabla142[[#This Row],[Entrega task 18]]="P","Pendiente",Tabla142[[#This Row],[Entrega task 18]]-$C$50)</f>
        <v>Pendiente</v>
      </c>
      <c r="AT27" s="42" t="str">
        <f>IF(Tabla142[[#This Row],[Entrega task 19]]="P","Pendiente",Tabla142[[#This Row],[Entrega task 19]]-$C$51)</f>
        <v>Pendiente</v>
      </c>
      <c r="AU27" s="42" t="str">
        <f>IF(Tabla142[[#This Row],[Entrega task 20]]="P","Pendiente",Tabla142[[#This Row],[Entrega task 20]]-$C$52)</f>
        <v>Pendiente</v>
      </c>
      <c r="AV27" s="42" t="str">
        <f>IF(Tabla142[[#This Row],[Entrega task 21]]="P","Pendiente",Tabla142[[#This Row],[Entrega task 21]]-$C$53)</f>
        <v>Pendiente</v>
      </c>
      <c r="AW27" s="42" t="str">
        <f>IF(Tabla142[[#This Row],[Entrega task 22]]="P","Pendiente",Tabla142[[#This Row],[Entrega task 22]]-$C$54)</f>
        <v>Pendiente</v>
      </c>
      <c r="AX27" s="42" t="str">
        <f>IF(Tabla142[[#This Row],[Entrega task 23]]="P","Pendiente",Tabla142[[#This Row],[Entrega task 23]]-$C$55)</f>
        <v>Pendiente</v>
      </c>
      <c r="AY27" s="42" t="str">
        <f>IF(Tabla142[[#This Row],[Entrega task 24]]="P","Pendiente",Tabla142[[#This Row],[Entrega task 24]]-$C$56)</f>
        <v>Pendiente</v>
      </c>
      <c r="AZ27" s="42" t="str">
        <f>IF(Tabla142[[#This Row],[Entrega task 25]]="P","Pendiente",Tabla142[[#This Row],[Entrega task 25]]-$C$57)</f>
        <v>Pendiente</v>
      </c>
    </row>
    <row r="28" spans="1:53" x14ac:dyDescent="0.25">
      <c r="A28" s="45"/>
      <c r="B28" s="46"/>
      <c r="C28" s="20" t="s">
        <v>9</v>
      </c>
      <c r="D28" s="20" t="s">
        <v>9</v>
      </c>
      <c r="E28" s="20" t="s">
        <v>9</v>
      </c>
      <c r="F28" s="20" t="s">
        <v>9</v>
      </c>
      <c r="G28" s="20" t="s">
        <v>9</v>
      </c>
      <c r="H28" s="20" t="s">
        <v>9</v>
      </c>
      <c r="I28" s="20" t="s">
        <v>9</v>
      </c>
      <c r="J28" s="20" t="s">
        <v>9</v>
      </c>
      <c r="K28" s="20" t="s">
        <v>9</v>
      </c>
      <c r="L28" s="20" t="s">
        <v>9</v>
      </c>
      <c r="M28" s="20" t="s">
        <v>9</v>
      </c>
      <c r="N28" s="20" t="s">
        <v>9</v>
      </c>
      <c r="O28" s="20" t="s">
        <v>9</v>
      </c>
      <c r="P28" s="20" t="s">
        <v>9</v>
      </c>
      <c r="Q28" s="20" t="s">
        <v>9</v>
      </c>
      <c r="R28" s="20" t="s">
        <v>9</v>
      </c>
      <c r="S28" s="20" t="s">
        <v>9</v>
      </c>
      <c r="T28" s="20" t="s">
        <v>9</v>
      </c>
      <c r="U28" s="20" t="s">
        <v>9</v>
      </c>
      <c r="V28" s="20" t="s">
        <v>9</v>
      </c>
      <c r="W28" s="20" t="s">
        <v>9</v>
      </c>
      <c r="X28" s="20" t="s">
        <v>9</v>
      </c>
      <c r="Y28" s="20" t="s">
        <v>9</v>
      </c>
      <c r="Z28" s="20" t="s">
        <v>9</v>
      </c>
      <c r="AA28" s="20" t="s">
        <v>9</v>
      </c>
      <c r="AB28" s="40" t="str">
        <f>IF(Tabla142[[#This Row],[Entrega  task 1 ]]="P","Pendiente",Tabla142[[#This Row],[Entrega  task 1 ]]-$C$33)</f>
        <v>Pendiente</v>
      </c>
      <c r="AC28" s="41" t="str">
        <f>IF(Tabla142[[#This Row],[Entrega task2]]="P","Pendiente",Tabla142[[#This Row],[Entrega task2]]-$C$34)</f>
        <v>Pendiente</v>
      </c>
      <c r="AD28" s="42" t="str">
        <f>IF(Tabla142[[#This Row],[Entrega task 3]]="P","Pendiente",Tabla142[[#This Row],[Entrega task 3]]-$C$35)</f>
        <v>Pendiente</v>
      </c>
      <c r="AE28" s="42" t="str">
        <f>IF(Tabla142[[#This Row],[Entrega task 4]]="P","Pendiente",Tabla142[[#This Row],[Entrega task 4]]-$C$36)</f>
        <v>Pendiente</v>
      </c>
      <c r="AF28" s="42" t="str">
        <f>IF(Tabla142[[#This Row],[Entrega task 5 ]]="P","Pendiente",Tabla142[[#This Row],[Entrega task 5 ]]-$C$37)</f>
        <v>Pendiente</v>
      </c>
      <c r="AG28" s="42" t="str">
        <f>IF(Tabla142[[#This Row],[Entrega task 6 ]]="P","Pendiente",Tabla142[[#This Row],[Entrega task 6 ]]-$C$38)</f>
        <v>Pendiente</v>
      </c>
      <c r="AH28" s="42" t="str">
        <f>IF(Tabla142[[#This Row],[Entrega task 7 ]]="P","Pendiente",Tabla142[[#This Row],[Entrega task 7 ]]-$C$39)</f>
        <v>Pendiente</v>
      </c>
      <c r="AI28" s="42" t="str">
        <f>IF(Tabla142[[#This Row],[Entrega task 8]]="P","Pendiente",Tabla142[[#This Row],[Entrega task 8]]-$C$40)</f>
        <v>Pendiente</v>
      </c>
      <c r="AJ28" s="43" t="str">
        <f>IF(Tabla142[[#This Row],[Entrega task 9]]="P","Pendiente",Tabla142[[#This Row],[Entrega task 9]]-$C$41)</f>
        <v>Pendiente</v>
      </c>
      <c r="AK28" s="43" t="str">
        <f>IF(Tabla142[[#This Row],[Entrega task 10]]="P","Pendiente",Tabla142[[#This Row],[Entrega task 10]]-$C$42)</f>
        <v>Pendiente</v>
      </c>
      <c r="AL28" s="42" t="str">
        <f>IF(Tabla142[[#This Row],[Entrega task 11]]="P","Pendiente",Tabla142[[#This Row],[Entrega task 11]]-$C$43)</f>
        <v>Pendiente</v>
      </c>
      <c r="AM28" s="42" t="str">
        <f>IF(Tabla142[[#This Row],[Entrega task 12]]="P","Pendiente",Tabla142[[#This Row],[Entrega task 12]]-$C$44)</f>
        <v>Pendiente</v>
      </c>
      <c r="AN28" s="42" t="str">
        <f>IF(Tabla142[[#This Row],[Entrega task 13]]="P","Pendiente",Tabla142[[#This Row],[Entrega task 13]]-$C$45)</f>
        <v>Pendiente</v>
      </c>
      <c r="AO28" s="42" t="str">
        <f>IF(Tabla142[[#This Row],[Entrega task 14]]="P","Pendiente",Tabla142[[#This Row],[Entrega task 14]]-$C$46)</f>
        <v>Pendiente</v>
      </c>
      <c r="AP28" s="42" t="str">
        <f>IF(Tabla142[[#This Row],[Entrega task 15]]="P","Pendiente",Tabla142[[#This Row],[Entrega task 15]]-$C$47)</f>
        <v>Pendiente</v>
      </c>
      <c r="AQ28" s="42" t="str">
        <f>IF(Tabla142[[#This Row],[Entrega task 16]]="P","Pendiente",Tabla142[[#This Row],[Entrega task 16]]-$C$48)</f>
        <v>Pendiente</v>
      </c>
      <c r="AR28" s="42" t="str">
        <f>IF(Tabla142[[#This Row],[Entrega task 17]]="P","Pendiente",Tabla142[[#This Row],[Entrega task 17]]-$C$49)</f>
        <v>Pendiente</v>
      </c>
      <c r="AS28" s="42" t="str">
        <f>IF(Tabla142[[#This Row],[Entrega task 18]]="P","Pendiente",Tabla142[[#This Row],[Entrega task 18]]-$C$50)</f>
        <v>Pendiente</v>
      </c>
      <c r="AT28" s="42" t="str">
        <f>IF(Tabla142[[#This Row],[Entrega task 19]]="P","Pendiente",Tabla142[[#This Row],[Entrega task 19]]-$C$51)</f>
        <v>Pendiente</v>
      </c>
      <c r="AU28" s="42" t="str">
        <f>IF(Tabla142[[#This Row],[Entrega task 20]]="P","Pendiente",Tabla142[[#This Row],[Entrega task 20]]-$C$52)</f>
        <v>Pendiente</v>
      </c>
      <c r="AV28" s="42" t="str">
        <f>IF(Tabla142[[#This Row],[Entrega task 21]]="P","Pendiente",Tabla142[[#This Row],[Entrega task 21]]-$C$53)</f>
        <v>Pendiente</v>
      </c>
      <c r="AW28" s="42" t="str">
        <f>IF(Tabla142[[#This Row],[Entrega task 22]]="P","Pendiente",Tabla142[[#This Row],[Entrega task 22]]-$C$54)</f>
        <v>Pendiente</v>
      </c>
      <c r="AX28" s="42" t="str">
        <f>IF(Tabla142[[#This Row],[Entrega task 23]]="P","Pendiente",Tabla142[[#This Row],[Entrega task 23]]-$C$55)</f>
        <v>Pendiente</v>
      </c>
      <c r="AY28" s="42" t="str">
        <f>IF(Tabla142[[#This Row],[Entrega task 24]]="P","Pendiente",Tabla142[[#This Row],[Entrega task 24]]-$C$56)</f>
        <v>Pendiente</v>
      </c>
      <c r="AZ28" s="42" t="str">
        <f>IF(Tabla142[[#This Row],[Entrega task 25]]="P","Pendiente",Tabla142[[#This Row],[Entrega task 25]]-$C$57)</f>
        <v>Pendiente</v>
      </c>
    </row>
    <row r="29" spans="1:53" x14ac:dyDescent="0.25">
      <c r="A29" s="45"/>
      <c r="B29" s="46"/>
      <c r="C29" s="20" t="s">
        <v>9</v>
      </c>
      <c r="D29" s="20" t="s">
        <v>9</v>
      </c>
      <c r="E29" s="20" t="s">
        <v>9</v>
      </c>
      <c r="F29" s="20" t="s">
        <v>9</v>
      </c>
      <c r="G29" s="20" t="s">
        <v>9</v>
      </c>
      <c r="H29" s="20" t="s">
        <v>9</v>
      </c>
      <c r="I29" s="20" t="s">
        <v>9</v>
      </c>
      <c r="J29" s="20" t="s">
        <v>9</v>
      </c>
      <c r="K29" s="20" t="s">
        <v>9</v>
      </c>
      <c r="L29" s="20" t="s">
        <v>9</v>
      </c>
      <c r="M29" s="20" t="s">
        <v>9</v>
      </c>
      <c r="N29" s="20" t="s">
        <v>9</v>
      </c>
      <c r="O29" s="20" t="s">
        <v>9</v>
      </c>
      <c r="P29" s="20" t="s">
        <v>9</v>
      </c>
      <c r="Q29" s="20" t="s">
        <v>9</v>
      </c>
      <c r="R29" s="20" t="s">
        <v>9</v>
      </c>
      <c r="S29" s="20" t="s">
        <v>9</v>
      </c>
      <c r="T29" s="20" t="s">
        <v>9</v>
      </c>
      <c r="U29" s="20" t="s">
        <v>9</v>
      </c>
      <c r="V29" s="20" t="s">
        <v>9</v>
      </c>
      <c r="W29" s="20" t="s">
        <v>9</v>
      </c>
      <c r="X29" s="20" t="s">
        <v>9</v>
      </c>
      <c r="Y29" s="20" t="s">
        <v>9</v>
      </c>
      <c r="Z29" s="20" t="s">
        <v>9</v>
      </c>
      <c r="AA29" s="20" t="s">
        <v>9</v>
      </c>
      <c r="AB29" s="40" t="str">
        <f>IF(Tabla142[[#This Row],[Entrega  task 1 ]]="P","Pendiente",Tabla142[[#This Row],[Entrega  task 1 ]]-$C$33)</f>
        <v>Pendiente</v>
      </c>
      <c r="AC29" s="41" t="str">
        <f>IF(Tabla142[[#This Row],[Entrega task2]]="P","Pendiente",Tabla142[[#This Row],[Entrega task2]]-$C$34)</f>
        <v>Pendiente</v>
      </c>
      <c r="AD29" s="43" t="str">
        <f>IF(Tabla142[[#This Row],[Entrega task 3]]="P","Pendiente",Tabla142[[#This Row],[Entrega task 3]]-$C$35)</f>
        <v>Pendiente</v>
      </c>
      <c r="AE29" s="43" t="str">
        <f>IF(Tabla142[[#This Row],[Entrega task 4]]="P","Pendiente",Tabla142[[#This Row],[Entrega task 4]]-$C$36)</f>
        <v>Pendiente</v>
      </c>
      <c r="AF29" s="43" t="str">
        <f>IF(Tabla142[[#This Row],[Entrega task 5 ]]="P","Pendiente",Tabla142[[#This Row],[Entrega task 5 ]]-$C$37)</f>
        <v>Pendiente</v>
      </c>
      <c r="AG29" s="43" t="str">
        <f>IF(Tabla142[[#This Row],[Entrega task 6 ]]="P","Pendiente",Tabla142[[#This Row],[Entrega task 6 ]]-$C$38)</f>
        <v>Pendiente</v>
      </c>
      <c r="AH29" s="43" t="str">
        <f>IF(Tabla142[[#This Row],[Entrega task 7 ]]="P","Pendiente",Tabla142[[#This Row],[Entrega task 7 ]]-$C$39)</f>
        <v>Pendiente</v>
      </c>
      <c r="AI29" s="43" t="str">
        <f>IF(Tabla142[[#This Row],[Entrega task 8]]="P","Pendiente",Tabla142[[#This Row],[Entrega task 8]]-$C$40)</f>
        <v>Pendiente</v>
      </c>
      <c r="AJ29" s="43" t="str">
        <f>IF(Tabla142[[#This Row],[Entrega task 9]]="P","Pendiente",Tabla142[[#This Row],[Entrega task 9]]-$C$41)</f>
        <v>Pendiente</v>
      </c>
      <c r="AK29" s="43" t="str">
        <f>IF(Tabla142[[#This Row],[Entrega task 10]]="P","Pendiente",Tabla142[[#This Row],[Entrega task 10]]-$C$42)</f>
        <v>Pendiente</v>
      </c>
      <c r="AL29" s="42" t="str">
        <f>IF(Tabla142[[#This Row],[Entrega task 11]]="P","Pendiente",Tabla142[[#This Row],[Entrega task 11]]-$C$43)</f>
        <v>Pendiente</v>
      </c>
      <c r="AM29" s="42" t="str">
        <f>IF(Tabla142[[#This Row],[Entrega task 12]]="P","Pendiente",Tabla142[[#This Row],[Entrega task 12]]-$C$44)</f>
        <v>Pendiente</v>
      </c>
      <c r="AN29" s="42" t="str">
        <f>IF(Tabla142[[#This Row],[Entrega task 13]]="P","Pendiente",Tabla142[[#This Row],[Entrega task 13]]-$C$45)</f>
        <v>Pendiente</v>
      </c>
      <c r="AO29" s="42" t="str">
        <f>IF(Tabla142[[#This Row],[Entrega task 14]]="P","Pendiente",Tabla142[[#This Row],[Entrega task 14]]-$C$46)</f>
        <v>Pendiente</v>
      </c>
      <c r="AP29" s="42" t="str">
        <f>IF(Tabla142[[#This Row],[Entrega task 15]]="P","Pendiente",Tabla142[[#This Row],[Entrega task 15]]-$C$47)</f>
        <v>Pendiente</v>
      </c>
      <c r="AQ29" s="42" t="str">
        <f>IF(Tabla142[[#This Row],[Entrega task 16]]="P","Pendiente",Tabla142[[#This Row],[Entrega task 16]]-$C$48)</f>
        <v>Pendiente</v>
      </c>
      <c r="AR29" s="42" t="str">
        <f>IF(Tabla142[[#This Row],[Entrega task 17]]="P","Pendiente",Tabla142[[#This Row],[Entrega task 17]]-$C$49)</f>
        <v>Pendiente</v>
      </c>
      <c r="AS29" s="42" t="str">
        <f>IF(Tabla142[[#This Row],[Entrega task 18]]="P","Pendiente",Tabla142[[#This Row],[Entrega task 18]]-$C$50)</f>
        <v>Pendiente</v>
      </c>
      <c r="AT29" s="42" t="str">
        <f>IF(Tabla142[[#This Row],[Entrega task 19]]="P","Pendiente",Tabla142[[#This Row],[Entrega task 19]]-$C$51)</f>
        <v>Pendiente</v>
      </c>
      <c r="AU29" s="42" t="str">
        <f>IF(Tabla142[[#This Row],[Entrega task 20]]="P","Pendiente",Tabla142[[#This Row],[Entrega task 20]]-$C$52)</f>
        <v>Pendiente</v>
      </c>
      <c r="AV29" s="42" t="str">
        <f>IF(Tabla142[[#This Row],[Entrega task 21]]="P","Pendiente",Tabla142[[#This Row],[Entrega task 21]]-$C$53)</f>
        <v>Pendiente</v>
      </c>
      <c r="AW29" s="42" t="str">
        <f>IF(Tabla142[[#This Row],[Entrega task 22]]="P","Pendiente",Tabla142[[#This Row],[Entrega task 22]]-$C$54)</f>
        <v>Pendiente</v>
      </c>
      <c r="AX29" s="42" t="str">
        <f>IF(Tabla142[[#This Row],[Entrega task 23]]="P","Pendiente",Tabla142[[#This Row],[Entrega task 23]]-$C$55)</f>
        <v>Pendiente</v>
      </c>
      <c r="AY29" s="42" t="str">
        <f>IF(Tabla142[[#This Row],[Entrega task 24]]="P","Pendiente",Tabla142[[#This Row],[Entrega task 24]]-$C$56)</f>
        <v>Pendiente</v>
      </c>
      <c r="AZ29" s="42" t="str">
        <f>IF(Tabla142[[#This Row],[Entrega task 25]]="P","Pendiente",Tabla142[[#This Row],[Entrega task 25]]-$C$57)</f>
        <v>Pendiente</v>
      </c>
    </row>
    <row r="30" spans="1:53" ht="15.75" thickBot="1" x14ac:dyDescent="0.3">
      <c r="A30" s="47"/>
      <c r="B30" s="48"/>
      <c r="C30" s="20" t="s">
        <v>9</v>
      </c>
      <c r="D30" s="20" t="s">
        <v>9</v>
      </c>
      <c r="E30" s="20" t="s">
        <v>9</v>
      </c>
      <c r="F30" s="20" t="s">
        <v>9</v>
      </c>
      <c r="G30" s="20" t="s">
        <v>9</v>
      </c>
      <c r="H30" s="20" t="s">
        <v>9</v>
      </c>
      <c r="I30" s="20" t="s">
        <v>9</v>
      </c>
      <c r="J30" s="20" t="s">
        <v>9</v>
      </c>
      <c r="K30" s="20" t="s">
        <v>9</v>
      </c>
      <c r="L30" s="20" t="s">
        <v>9</v>
      </c>
      <c r="M30" s="20" t="s">
        <v>9</v>
      </c>
      <c r="N30" s="20" t="s">
        <v>9</v>
      </c>
      <c r="O30" s="20" t="s">
        <v>9</v>
      </c>
      <c r="P30" s="20" t="s">
        <v>9</v>
      </c>
      <c r="Q30" s="20" t="s">
        <v>9</v>
      </c>
      <c r="R30" s="20" t="s">
        <v>9</v>
      </c>
      <c r="S30" s="20" t="s">
        <v>9</v>
      </c>
      <c r="T30" s="20" t="s">
        <v>9</v>
      </c>
      <c r="U30" s="20" t="s">
        <v>9</v>
      </c>
      <c r="V30" s="20" t="s">
        <v>9</v>
      </c>
      <c r="W30" s="20" t="s">
        <v>9</v>
      </c>
      <c r="X30" s="20" t="s">
        <v>9</v>
      </c>
      <c r="Y30" s="20" t="s">
        <v>9</v>
      </c>
      <c r="Z30" s="20" t="s">
        <v>9</v>
      </c>
      <c r="AA30" s="20" t="s">
        <v>9</v>
      </c>
      <c r="AB30" s="40" t="str">
        <f>IF(Tabla142[[#This Row],[Entrega  task 1 ]]="P","Pendiente",Tabla142[[#This Row],[Entrega  task 1 ]]-$C$33)</f>
        <v>Pendiente</v>
      </c>
      <c r="AC30" s="41" t="str">
        <f>IF(Tabla142[[#This Row],[Entrega task2]]="P","Pendiente",Tabla142[[#This Row],[Entrega task2]]-$C$34)</f>
        <v>Pendiente</v>
      </c>
      <c r="AD30" s="43" t="str">
        <f>IF(Tabla142[[#This Row],[Entrega task 3]]="P","Pendiente",Tabla142[[#This Row],[Entrega task 3]]-$C$35)</f>
        <v>Pendiente</v>
      </c>
      <c r="AE30" s="43" t="str">
        <f>IF(Tabla142[[#This Row],[Entrega task 4]]="P","Pendiente",Tabla142[[#This Row],[Entrega task 4]]-$C$36)</f>
        <v>Pendiente</v>
      </c>
      <c r="AF30" s="43" t="str">
        <f>IF(Tabla142[[#This Row],[Entrega task 5 ]]="P","Pendiente",Tabla142[[#This Row],[Entrega task 5 ]]-$C$37)</f>
        <v>Pendiente</v>
      </c>
      <c r="AG30" s="43" t="str">
        <f>IF(Tabla142[[#This Row],[Entrega task 6 ]]="P","Pendiente",Tabla142[[#This Row],[Entrega task 6 ]]-$C$38)</f>
        <v>Pendiente</v>
      </c>
      <c r="AH30" s="43" t="str">
        <f>IF(Tabla142[[#This Row],[Entrega task 7 ]]="P","Pendiente",Tabla142[[#This Row],[Entrega task 7 ]]-$C$39)</f>
        <v>Pendiente</v>
      </c>
      <c r="AI30" s="43" t="str">
        <f>IF(Tabla142[[#This Row],[Entrega task 8]]="P","Pendiente",Tabla142[[#This Row],[Entrega task 8]]-$C$40)</f>
        <v>Pendiente</v>
      </c>
      <c r="AJ30" s="43" t="str">
        <f>IF(Tabla142[[#This Row],[Entrega task 9]]="P","Pendiente",Tabla142[[#This Row],[Entrega task 9]]-$C$41)</f>
        <v>Pendiente</v>
      </c>
      <c r="AK30" s="43" t="str">
        <f>IF(Tabla142[[#This Row],[Entrega task 10]]="P","Pendiente",Tabla142[[#This Row],[Entrega task 10]]-$C$42)</f>
        <v>Pendiente</v>
      </c>
      <c r="AL30" s="42" t="str">
        <f>IF(Tabla142[[#This Row],[Entrega task 11]]="P","Pendiente",Tabla142[[#This Row],[Entrega task 11]]-$C$43)</f>
        <v>Pendiente</v>
      </c>
      <c r="AM30" s="42" t="str">
        <f>IF(Tabla142[[#This Row],[Entrega task 12]]="P","Pendiente",Tabla142[[#This Row],[Entrega task 12]]-$C$44)</f>
        <v>Pendiente</v>
      </c>
      <c r="AN30" s="42" t="str">
        <f>IF(Tabla142[[#This Row],[Entrega task 13]]="P","Pendiente",Tabla142[[#This Row],[Entrega task 13]]-$C$45)</f>
        <v>Pendiente</v>
      </c>
      <c r="AO30" s="42" t="str">
        <f>IF(Tabla142[[#This Row],[Entrega task 14]]="P","Pendiente",Tabla142[[#This Row],[Entrega task 14]]-$C$46)</f>
        <v>Pendiente</v>
      </c>
      <c r="AP30" s="42" t="str">
        <f>IF(Tabla142[[#This Row],[Entrega task 15]]="P","Pendiente",Tabla142[[#This Row],[Entrega task 15]]-$C$47)</f>
        <v>Pendiente</v>
      </c>
      <c r="AQ30" s="42" t="str">
        <f>IF(Tabla142[[#This Row],[Entrega task 16]]="P","Pendiente",Tabla142[[#This Row],[Entrega task 16]]-$C$48)</f>
        <v>Pendiente</v>
      </c>
      <c r="AR30" s="42" t="str">
        <f>IF(Tabla142[[#This Row],[Entrega task 17]]="P","Pendiente",Tabla142[[#This Row],[Entrega task 17]]-$C$49)</f>
        <v>Pendiente</v>
      </c>
      <c r="AS30" s="42" t="str">
        <f>IF(Tabla142[[#This Row],[Entrega task 18]]="P","Pendiente",Tabla142[[#This Row],[Entrega task 18]]-$C$50)</f>
        <v>Pendiente</v>
      </c>
      <c r="AT30" s="42" t="str">
        <f>IF(Tabla142[[#This Row],[Entrega task 19]]="P","Pendiente",Tabla142[[#This Row],[Entrega task 19]]-$C$51)</f>
        <v>Pendiente</v>
      </c>
      <c r="AU30" s="42" t="str">
        <f>IF(Tabla142[[#This Row],[Entrega task 20]]="P","Pendiente",Tabla142[[#This Row],[Entrega task 20]]-$C$52)</f>
        <v>Pendiente</v>
      </c>
      <c r="AV30" s="42" t="str">
        <f>IF(Tabla142[[#This Row],[Entrega task 21]]="P","Pendiente",Tabla142[[#This Row],[Entrega task 21]]-$C$53)</f>
        <v>Pendiente</v>
      </c>
      <c r="AW30" s="42" t="str">
        <f>IF(Tabla142[[#This Row],[Entrega task 22]]="P","Pendiente",Tabla142[[#This Row],[Entrega task 22]]-$C$54)</f>
        <v>Pendiente</v>
      </c>
      <c r="AX30" s="42" t="str">
        <f>IF(Tabla142[[#This Row],[Entrega task 23]]="P","Pendiente",Tabla142[[#This Row],[Entrega task 23]]-$C$55)</f>
        <v>Pendiente</v>
      </c>
      <c r="AY30" s="42" t="str">
        <f>IF(Tabla142[[#This Row],[Entrega task 24]]="P","Pendiente",Tabla142[[#This Row],[Entrega task 24]]-$C$56)</f>
        <v>Pendiente</v>
      </c>
      <c r="AZ30" s="42" t="str">
        <f>IF(Tabla142[[#This Row],[Entrega task 25]]="P","Pendiente",Tabla142[[#This Row],[Entrega task 25]]-$C$57)</f>
        <v>Pendiente</v>
      </c>
    </row>
    <row r="31" spans="1:53" ht="45.75" thickBot="1" x14ac:dyDescent="0.3">
      <c r="A31" s="2"/>
      <c r="B31" s="2"/>
      <c r="C31" s="20"/>
      <c r="D31" s="20"/>
      <c r="E31" s="20"/>
      <c r="F31" s="4"/>
      <c r="G31" s="4"/>
      <c r="H31" s="4"/>
      <c r="I31" s="2"/>
      <c r="J31" s="2"/>
      <c r="K31" s="2"/>
      <c r="L31" s="2"/>
      <c r="M31" s="2"/>
      <c r="N31" s="2"/>
      <c r="O31" s="2"/>
      <c r="P31" s="2"/>
      <c r="Q31" s="2"/>
      <c r="R31" s="2"/>
      <c r="S31" s="2"/>
      <c r="T31" s="2"/>
      <c r="U31" s="2"/>
      <c r="V31" s="2"/>
      <c r="W31" s="2"/>
      <c r="X31" s="2"/>
      <c r="Y31" s="2"/>
      <c r="Z31" s="2"/>
      <c r="AA31" s="2"/>
      <c r="AB31" s="16" t="e">
        <f>AVERAGE(Tabla142[[ task 1 ]])</f>
        <v>#DIV/0!</v>
      </c>
      <c r="AC31" s="16" t="e">
        <f>AVERAGE(Tabla142[task2])</f>
        <v>#DIV/0!</v>
      </c>
      <c r="AD31" s="16" t="e">
        <f>AVERAGE(Tabla142[task 3])</f>
        <v>#DIV/0!</v>
      </c>
      <c r="AE31" s="16" t="e">
        <f>AVERAGE(Tabla142[task 4])</f>
        <v>#DIV/0!</v>
      </c>
      <c r="AF31" s="16" t="e">
        <f>AVERAGE(Tabla142[task 5])</f>
        <v>#DIV/0!</v>
      </c>
      <c r="AG31" s="16" t="e">
        <f>AVERAGE(Tabla142[task 6])</f>
        <v>#DIV/0!</v>
      </c>
      <c r="AH31" s="16" t="e">
        <f>AVERAGE(Tabla142[task 7])</f>
        <v>#DIV/0!</v>
      </c>
      <c r="AI31" s="16" t="e">
        <f>AVERAGE(Tabla142[task 8])</f>
        <v>#DIV/0!</v>
      </c>
      <c r="AJ31" s="16" t="e">
        <f>AVERAGE(Tabla142[task 9])</f>
        <v>#DIV/0!</v>
      </c>
      <c r="AK31" s="37" t="e">
        <f>AVERAGE(Tabla142[task 10])</f>
        <v>#DIV/0!</v>
      </c>
      <c r="AL31" s="37" t="e">
        <f>AVERAGE(AL4:AL28)</f>
        <v>#DIV/0!</v>
      </c>
      <c r="AM31" s="37" t="e">
        <f t="shared" ref="AM31:AZ31" si="0">AVERAGE(AM4:AM28)</f>
        <v>#DIV/0!</v>
      </c>
      <c r="AN31" s="37" t="e">
        <f t="shared" si="0"/>
        <v>#DIV/0!</v>
      </c>
      <c r="AO31" s="37" t="e">
        <f t="shared" si="0"/>
        <v>#DIV/0!</v>
      </c>
      <c r="AP31" s="37" t="e">
        <f t="shared" si="0"/>
        <v>#DIV/0!</v>
      </c>
      <c r="AQ31" s="37" t="e">
        <f t="shared" si="0"/>
        <v>#DIV/0!</v>
      </c>
      <c r="AR31" s="37" t="e">
        <f t="shared" si="0"/>
        <v>#DIV/0!</v>
      </c>
      <c r="AS31" s="37" t="e">
        <f t="shared" si="0"/>
        <v>#DIV/0!</v>
      </c>
      <c r="AT31" s="37" t="e">
        <f t="shared" si="0"/>
        <v>#DIV/0!</v>
      </c>
      <c r="AU31" s="37" t="e">
        <f t="shared" si="0"/>
        <v>#DIV/0!</v>
      </c>
      <c r="AV31" s="37" t="e">
        <f t="shared" si="0"/>
        <v>#DIV/0!</v>
      </c>
      <c r="AW31" s="37" t="e">
        <f t="shared" si="0"/>
        <v>#DIV/0!</v>
      </c>
      <c r="AX31" s="37" t="e">
        <f t="shared" si="0"/>
        <v>#DIV/0!</v>
      </c>
      <c r="AY31" s="37" t="e">
        <f t="shared" si="0"/>
        <v>#DIV/0!</v>
      </c>
      <c r="AZ31" s="37" t="e">
        <f t="shared" si="0"/>
        <v>#DIV/0!</v>
      </c>
      <c r="BA31" s="3" t="s">
        <v>35</v>
      </c>
    </row>
    <row r="32" spans="1:53" ht="45.75" thickBot="1" x14ac:dyDescent="0.3">
      <c r="A32" s="7" t="s">
        <v>88</v>
      </c>
      <c r="B32" s="8" t="s">
        <v>89</v>
      </c>
      <c r="C32" s="9" t="s">
        <v>90</v>
      </c>
      <c r="D32" s="10" t="s">
        <v>91</v>
      </c>
      <c r="H32" s="3" t="s">
        <v>36</v>
      </c>
      <c r="I32" s="2"/>
      <c r="J32" s="2"/>
    </row>
    <row r="33" spans="1:10" x14ac:dyDescent="0.25">
      <c r="A33" s="5" t="s">
        <v>99</v>
      </c>
      <c r="B33" s="1" t="s">
        <v>92</v>
      </c>
      <c r="C33" s="15">
        <v>43831</v>
      </c>
      <c r="D33" s="6" t="s">
        <v>4</v>
      </c>
      <c r="H33" s="25" t="s">
        <v>37</v>
      </c>
      <c r="I33" s="26"/>
      <c r="J33" s="22"/>
    </row>
    <row r="34" spans="1:10" x14ac:dyDescent="0.25">
      <c r="A34" s="5" t="s">
        <v>100</v>
      </c>
      <c r="B34" s="1"/>
      <c r="C34" s="15" t="s">
        <v>9</v>
      </c>
      <c r="D34" s="6"/>
      <c r="H34" s="27" t="s">
        <v>38</v>
      </c>
      <c r="I34" s="28"/>
      <c r="J34" s="23"/>
    </row>
    <row r="35" spans="1:10" x14ac:dyDescent="0.25">
      <c r="A35" s="5" t="s">
        <v>5</v>
      </c>
      <c r="B35" s="1"/>
      <c r="C35" s="15" t="s">
        <v>9</v>
      </c>
      <c r="D35" s="6"/>
      <c r="H35" s="29" t="s">
        <v>39</v>
      </c>
      <c r="I35" s="30"/>
      <c r="J35" s="23"/>
    </row>
    <row r="36" spans="1:10" ht="30" x14ac:dyDescent="0.25">
      <c r="A36" s="5" t="s">
        <v>6</v>
      </c>
      <c r="B36" s="1"/>
      <c r="C36" s="15" t="s">
        <v>9</v>
      </c>
      <c r="D36" s="6"/>
      <c r="H36" s="31" t="s">
        <v>40</v>
      </c>
      <c r="I36" s="32"/>
      <c r="J36" s="23"/>
    </row>
    <row r="37" spans="1:10" x14ac:dyDescent="0.25">
      <c r="A37" s="5" t="s">
        <v>17</v>
      </c>
      <c r="B37" s="1"/>
      <c r="C37" s="15" t="s">
        <v>9</v>
      </c>
      <c r="D37" s="6"/>
      <c r="H37" s="33" t="s">
        <v>23</v>
      </c>
      <c r="I37" s="34" t="s">
        <v>24</v>
      </c>
      <c r="J37" s="23"/>
    </row>
    <row r="38" spans="1:10" ht="15.75" thickBot="1" x14ac:dyDescent="0.3">
      <c r="A38" s="5" t="s">
        <v>18</v>
      </c>
      <c r="B38" s="1"/>
      <c r="C38" s="15" t="s">
        <v>9</v>
      </c>
      <c r="D38" s="6"/>
      <c r="H38" s="35"/>
      <c r="I38" s="36"/>
      <c r="J38" s="24"/>
    </row>
    <row r="39" spans="1:10" x14ac:dyDescent="0.25">
      <c r="A39" s="5" t="s">
        <v>19</v>
      </c>
      <c r="B39" s="1"/>
      <c r="C39" s="15" t="s">
        <v>9</v>
      </c>
      <c r="D39" s="6"/>
    </row>
    <row r="40" spans="1:10" x14ac:dyDescent="0.25">
      <c r="A40" s="5" t="s">
        <v>10</v>
      </c>
      <c r="B40" s="1"/>
      <c r="C40" s="15" t="s">
        <v>9</v>
      </c>
      <c r="D40" s="6"/>
    </row>
    <row r="41" spans="1:10" x14ac:dyDescent="0.25">
      <c r="A41" s="5" t="s">
        <v>11</v>
      </c>
      <c r="B41" s="1"/>
      <c r="C41" s="15" t="s">
        <v>9</v>
      </c>
      <c r="D41" s="6"/>
    </row>
    <row r="42" spans="1:10" x14ac:dyDescent="0.25">
      <c r="A42" s="11" t="s">
        <v>12</v>
      </c>
      <c r="B42" s="12"/>
      <c r="C42" s="15" t="s">
        <v>9</v>
      </c>
      <c r="D42" s="13"/>
    </row>
    <row r="43" spans="1:10" x14ac:dyDescent="0.25">
      <c r="A43" s="11" t="s">
        <v>72</v>
      </c>
      <c r="B43" s="1"/>
      <c r="C43" s="15" t="s">
        <v>9</v>
      </c>
      <c r="D43" s="6"/>
    </row>
    <row r="44" spans="1:10" x14ac:dyDescent="0.25">
      <c r="A44" s="11" t="s">
        <v>73</v>
      </c>
      <c r="B44" s="1"/>
      <c r="C44" s="15" t="s">
        <v>9</v>
      </c>
      <c r="D44" s="6"/>
    </row>
    <row r="45" spans="1:10" x14ac:dyDescent="0.25">
      <c r="A45" s="11" t="s">
        <v>74</v>
      </c>
      <c r="B45" s="1"/>
      <c r="C45" s="15" t="s">
        <v>9</v>
      </c>
      <c r="D45" s="6"/>
    </row>
    <row r="46" spans="1:10" x14ac:dyDescent="0.25">
      <c r="A46" s="11" t="s">
        <v>75</v>
      </c>
      <c r="B46" s="1"/>
      <c r="C46" s="15" t="s">
        <v>9</v>
      </c>
      <c r="D46" s="6"/>
    </row>
    <row r="47" spans="1:10" x14ac:dyDescent="0.25">
      <c r="A47" s="11" t="s">
        <v>76</v>
      </c>
      <c r="B47" s="1"/>
      <c r="C47" s="15" t="s">
        <v>9</v>
      </c>
      <c r="D47" s="6"/>
    </row>
    <row r="48" spans="1:10" x14ac:dyDescent="0.25">
      <c r="A48" s="11" t="s">
        <v>77</v>
      </c>
      <c r="B48" s="12"/>
      <c r="C48" s="15" t="s">
        <v>9</v>
      </c>
      <c r="D48" s="13"/>
    </row>
    <row r="49" spans="1:4" x14ac:dyDescent="0.25">
      <c r="A49" s="11" t="s">
        <v>78</v>
      </c>
      <c r="B49" s="1"/>
      <c r="C49" s="15" t="s">
        <v>9</v>
      </c>
      <c r="D49" s="6"/>
    </row>
    <row r="50" spans="1:4" x14ac:dyDescent="0.25">
      <c r="A50" s="11" t="s">
        <v>79</v>
      </c>
      <c r="B50" s="1"/>
      <c r="C50" s="15" t="s">
        <v>9</v>
      </c>
      <c r="D50" s="6"/>
    </row>
    <row r="51" spans="1:4" x14ac:dyDescent="0.25">
      <c r="A51" s="11" t="s">
        <v>80</v>
      </c>
      <c r="B51" s="1"/>
      <c r="C51" s="15" t="s">
        <v>9</v>
      </c>
      <c r="D51" s="6"/>
    </row>
    <row r="52" spans="1:4" x14ac:dyDescent="0.25">
      <c r="A52" s="11" t="s">
        <v>81</v>
      </c>
      <c r="B52" s="1"/>
      <c r="C52" s="15" t="s">
        <v>9</v>
      </c>
      <c r="D52" s="6"/>
    </row>
    <row r="53" spans="1:4" x14ac:dyDescent="0.25">
      <c r="A53" s="11" t="s">
        <v>82</v>
      </c>
      <c r="B53" s="12"/>
      <c r="C53" s="15" t="s">
        <v>9</v>
      </c>
      <c r="D53" s="13"/>
    </row>
    <row r="54" spans="1:4" x14ac:dyDescent="0.25">
      <c r="A54" s="11" t="s">
        <v>83</v>
      </c>
      <c r="B54" s="1"/>
      <c r="C54" s="15" t="s">
        <v>9</v>
      </c>
      <c r="D54" s="6"/>
    </row>
    <row r="55" spans="1:4" x14ac:dyDescent="0.25">
      <c r="A55" s="11" t="s">
        <v>84</v>
      </c>
      <c r="B55" s="1"/>
      <c r="C55" s="15" t="s">
        <v>9</v>
      </c>
      <c r="D55" s="6"/>
    </row>
    <row r="56" spans="1:4" x14ac:dyDescent="0.25">
      <c r="A56" s="11" t="s">
        <v>85</v>
      </c>
      <c r="B56" s="1"/>
      <c r="C56" s="15" t="s">
        <v>9</v>
      </c>
      <c r="D56" s="6"/>
    </row>
    <row r="57" spans="1:4" x14ac:dyDescent="0.25">
      <c r="A57" s="11" t="s">
        <v>86</v>
      </c>
      <c r="B57" s="12"/>
      <c r="C57" s="15" t="s">
        <v>9</v>
      </c>
      <c r="D57" s="13"/>
    </row>
  </sheetData>
  <mergeCells count="3">
    <mergeCell ref="A1:V1"/>
    <mergeCell ref="AB1:AZ2"/>
    <mergeCell ref="A2:B2"/>
  </mergeCells>
  <conditionalFormatting sqref="AZ36">
    <cfRule type="colorScale" priority="5">
      <colorScale>
        <cfvo type="min"/>
        <cfvo type="max"/>
        <color rgb="FFFF7128"/>
        <color rgb="FFFFEF9C"/>
      </colorScale>
    </cfRule>
  </conditionalFormatting>
  <conditionalFormatting sqref="AB4:AZ30">
    <cfRule type="cellIs" dxfId="355" priority="1" operator="greaterThanOrEqual">
      <formula>23</formula>
    </cfRule>
    <cfRule type="cellIs" dxfId="354" priority="2" operator="between">
      <formula>16</formula>
      <formula>22</formula>
    </cfRule>
    <cfRule type="cellIs" dxfId="353" priority="3" operator="between">
      <formula>8</formula>
      <formula>15</formula>
    </cfRule>
    <cfRule type="cellIs" dxfId="352" priority="4" operator="between">
      <formula>0</formula>
      <formula>7</formula>
    </cfRule>
  </conditionalFormatting>
  <pageMargins left="0.7" right="0.7" top="0.75" bottom="0.75" header="0.3" footer="0.3"/>
  <drawing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A61FC-49A6-4A67-AFA0-5A29BD47BFF1}">
  <dimension ref="A1:BA57"/>
  <sheetViews>
    <sheetView topLeftCell="Q1" workbookViewId="0">
      <selection activeCell="AB1" sqref="AB1:AZ2"/>
    </sheetView>
  </sheetViews>
  <sheetFormatPr baseColWidth="10" defaultRowHeight="15" x14ac:dyDescent="0.25"/>
  <cols>
    <col min="1" max="1" width="36" customWidth="1"/>
    <col min="2" max="2" width="22.28515625" bestFit="1" customWidth="1"/>
    <col min="3" max="3" width="16.28515625" customWidth="1"/>
    <col min="4" max="4" width="12.42578125" customWidth="1"/>
    <col min="5" max="5" width="16.28515625" customWidth="1"/>
    <col min="7" max="7" width="10.7109375" customWidth="1"/>
    <col min="8" max="8" width="11.85546875" customWidth="1"/>
    <col min="9" max="9" width="14.42578125" customWidth="1"/>
    <col min="10" max="10" width="10.42578125" bestFit="1" customWidth="1"/>
    <col min="11" max="11" width="10.42578125" customWidth="1"/>
    <col min="12" max="12" width="10.42578125" bestFit="1" customWidth="1"/>
    <col min="13" max="13" width="10.42578125" customWidth="1"/>
    <col min="14" max="15" width="10.140625" customWidth="1"/>
    <col min="16" max="16" width="9.140625" customWidth="1"/>
    <col min="18" max="18" width="8.42578125" customWidth="1"/>
    <col min="19" max="19" width="12.140625" customWidth="1"/>
    <col min="20" max="20" width="8.42578125" customWidth="1"/>
    <col min="21" max="21" width="10.42578125" customWidth="1"/>
    <col min="22" max="52" width="9.42578125" customWidth="1"/>
    <col min="53" max="53" width="13.5703125" customWidth="1"/>
  </cols>
  <sheetData>
    <row r="1" spans="1:52" ht="35.25" thickTop="1" thickBot="1" x14ac:dyDescent="0.3">
      <c r="A1" s="68" t="s">
        <v>87</v>
      </c>
      <c r="B1" s="69"/>
      <c r="C1" s="69"/>
      <c r="D1" s="69"/>
      <c r="E1" s="69"/>
      <c r="F1" s="69"/>
      <c r="G1" s="69"/>
      <c r="H1" s="69"/>
      <c r="I1" s="69"/>
      <c r="J1" s="69"/>
      <c r="K1" s="69"/>
      <c r="L1" s="69"/>
      <c r="M1" s="69"/>
      <c r="N1" s="69"/>
      <c r="O1" s="69"/>
      <c r="P1" s="69"/>
      <c r="Q1" s="69"/>
      <c r="R1" s="69"/>
      <c r="S1" s="69"/>
      <c r="T1" s="69"/>
      <c r="U1" s="69"/>
      <c r="V1" s="69"/>
      <c r="W1" s="17"/>
      <c r="X1" s="17"/>
      <c r="Y1" s="17"/>
      <c r="Z1" s="17"/>
      <c r="AA1" s="17"/>
      <c r="AB1" s="70" t="s">
        <v>13</v>
      </c>
      <c r="AC1" s="71"/>
      <c r="AD1" s="71"/>
      <c r="AE1" s="71"/>
      <c r="AF1" s="71"/>
      <c r="AG1" s="71"/>
      <c r="AH1" s="71"/>
      <c r="AI1" s="71"/>
      <c r="AJ1" s="71"/>
      <c r="AK1" s="71"/>
      <c r="AL1" s="71"/>
      <c r="AM1" s="71"/>
      <c r="AN1" s="71"/>
      <c r="AO1" s="71"/>
      <c r="AP1" s="71"/>
      <c r="AQ1" s="71"/>
      <c r="AR1" s="71"/>
      <c r="AS1" s="71"/>
      <c r="AT1" s="71"/>
      <c r="AU1" s="71"/>
      <c r="AV1" s="71"/>
      <c r="AW1" s="71"/>
      <c r="AX1" s="71"/>
      <c r="AY1" s="71"/>
      <c r="AZ1" s="71"/>
    </row>
    <row r="2" spans="1:52" ht="15" customHeight="1" x14ac:dyDescent="0.25">
      <c r="A2" s="72" t="s">
        <v>34</v>
      </c>
      <c r="B2" s="73"/>
      <c r="C2" s="19" t="s">
        <v>93</v>
      </c>
      <c r="D2" s="21"/>
      <c r="E2" s="21"/>
      <c r="F2" s="21"/>
      <c r="G2" s="18"/>
      <c r="I2" s="21"/>
      <c r="J2" s="21"/>
      <c r="K2" s="2"/>
      <c r="L2" s="2"/>
      <c r="M2" s="2"/>
      <c r="N2" s="2"/>
      <c r="O2" s="2"/>
      <c r="P2" s="2"/>
      <c r="Q2" s="2"/>
      <c r="R2" s="2"/>
      <c r="S2" s="2"/>
      <c r="T2" s="2"/>
      <c r="U2" s="2"/>
      <c r="V2" s="2"/>
      <c r="W2" s="2"/>
      <c r="X2" s="2"/>
      <c r="Y2" s="2"/>
      <c r="Z2" s="2"/>
      <c r="AA2" s="2"/>
      <c r="AB2" s="70"/>
      <c r="AC2" s="71"/>
      <c r="AD2" s="71"/>
      <c r="AE2" s="71"/>
      <c r="AF2" s="71"/>
      <c r="AG2" s="71"/>
      <c r="AH2" s="71"/>
      <c r="AI2" s="71"/>
      <c r="AJ2" s="71"/>
      <c r="AK2" s="71"/>
      <c r="AL2" s="71"/>
      <c r="AM2" s="71"/>
      <c r="AN2" s="71"/>
      <c r="AO2" s="71"/>
      <c r="AP2" s="71"/>
      <c r="AQ2" s="71"/>
      <c r="AR2" s="71"/>
      <c r="AS2" s="71"/>
      <c r="AT2" s="71"/>
      <c r="AU2" s="71"/>
      <c r="AV2" s="71"/>
      <c r="AW2" s="71"/>
      <c r="AX2" s="71"/>
      <c r="AY2" s="71"/>
      <c r="AZ2" s="71"/>
    </row>
    <row r="3" spans="1:52" ht="30" x14ac:dyDescent="0.25">
      <c r="A3" s="45" t="s">
        <v>0</v>
      </c>
      <c r="B3" s="46" t="s">
        <v>1</v>
      </c>
      <c r="C3" s="49" t="s">
        <v>14</v>
      </c>
      <c r="D3" s="49" t="s">
        <v>15</v>
      </c>
      <c r="E3" s="49" t="s">
        <v>16</v>
      </c>
      <c r="F3" s="49" t="s">
        <v>25</v>
      </c>
      <c r="G3" s="3" t="s">
        <v>27</v>
      </c>
      <c r="H3" s="3" t="s">
        <v>26</v>
      </c>
      <c r="I3" s="3" t="s">
        <v>28</v>
      </c>
      <c r="J3" s="3" t="s">
        <v>29</v>
      </c>
      <c r="K3" s="3" t="s">
        <v>30</v>
      </c>
      <c r="L3" s="3" t="s">
        <v>41</v>
      </c>
      <c r="M3" s="3" t="s">
        <v>42</v>
      </c>
      <c r="N3" s="3" t="s">
        <v>43</v>
      </c>
      <c r="O3" s="3" t="s">
        <v>44</v>
      </c>
      <c r="P3" s="3" t="s">
        <v>45</v>
      </c>
      <c r="Q3" s="3" t="s">
        <v>46</v>
      </c>
      <c r="R3" s="3" t="s">
        <v>47</v>
      </c>
      <c r="S3" s="3" t="s">
        <v>48</v>
      </c>
      <c r="T3" s="3" t="s">
        <v>49</v>
      </c>
      <c r="U3" s="3" t="s">
        <v>50</v>
      </c>
      <c r="V3" s="3" t="s">
        <v>51</v>
      </c>
      <c r="W3" s="3" t="s">
        <v>52</v>
      </c>
      <c r="X3" s="3" t="s">
        <v>53</v>
      </c>
      <c r="Y3" s="3" t="s">
        <v>54</v>
      </c>
      <c r="Z3" s="3" t="s">
        <v>55</v>
      </c>
      <c r="AA3" s="3" t="s">
        <v>56</v>
      </c>
      <c r="AB3" s="44" t="s">
        <v>8</v>
      </c>
      <c r="AC3" s="38" t="s">
        <v>7</v>
      </c>
      <c r="AD3" s="38" t="s">
        <v>2</v>
      </c>
      <c r="AE3" s="38" t="s">
        <v>3</v>
      </c>
      <c r="AF3" s="38" t="s">
        <v>20</v>
      </c>
      <c r="AG3" s="38" t="s">
        <v>21</v>
      </c>
      <c r="AH3" s="38" t="s">
        <v>22</v>
      </c>
      <c r="AI3" s="38" t="s">
        <v>31</v>
      </c>
      <c r="AJ3" s="38" t="s">
        <v>32</v>
      </c>
      <c r="AK3" s="38" t="s">
        <v>33</v>
      </c>
      <c r="AL3" s="39" t="s">
        <v>57</v>
      </c>
      <c r="AM3" s="39" t="s">
        <v>58</v>
      </c>
      <c r="AN3" s="39" t="s">
        <v>59</v>
      </c>
      <c r="AO3" s="39" t="s">
        <v>60</v>
      </c>
      <c r="AP3" s="39" t="s">
        <v>61</v>
      </c>
      <c r="AQ3" s="39" t="s">
        <v>62</v>
      </c>
      <c r="AR3" s="39" t="s">
        <v>63</v>
      </c>
      <c r="AS3" s="39" t="s">
        <v>64</v>
      </c>
      <c r="AT3" s="39" t="s">
        <v>65</v>
      </c>
      <c r="AU3" s="39" t="s">
        <v>66</v>
      </c>
      <c r="AV3" s="39" t="s">
        <v>67</v>
      </c>
      <c r="AW3" s="39" t="s">
        <v>68</v>
      </c>
      <c r="AX3" s="39" t="s">
        <v>69</v>
      </c>
      <c r="AY3" s="39" t="s">
        <v>70</v>
      </c>
      <c r="AZ3" s="39" t="s">
        <v>71</v>
      </c>
    </row>
    <row r="4" spans="1:52" x14ac:dyDescent="0.25">
      <c r="A4" s="45"/>
      <c r="B4" s="46"/>
      <c r="C4" s="20" t="s">
        <v>9</v>
      </c>
      <c r="D4" s="20" t="s">
        <v>9</v>
      </c>
      <c r="E4" s="20" t="s">
        <v>9</v>
      </c>
      <c r="F4" s="20" t="s">
        <v>9</v>
      </c>
      <c r="G4" s="20" t="s">
        <v>9</v>
      </c>
      <c r="H4" s="20" t="s">
        <v>9</v>
      </c>
      <c r="I4" s="20" t="s">
        <v>9</v>
      </c>
      <c r="J4" s="20" t="s">
        <v>9</v>
      </c>
      <c r="K4" s="20" t="s">
        <v>9</v>
      </c>
      <c r="L4" s="20" t="s">
        <v>9</v>
      </c>
      <c r="M4" s="20" t="s">
        <v>9</v>
      </c>
      <c r="N4" s="20" t="s">
        <v>9</v>
      </c>
      <c r="O4" s="20" t="s">
        <v>9</v>
      </c>
      <c r="P4" s="20" t="s">
        <v>9</v>
      </c>
      <c r="Q4" s="20" t="s">
        <v>9</v>
      </c>
      <c r="R4" s="20" t="s">
        <v>9</v>
      </c>
      <c r="S4" s="20" t="s">
        <v>9</v>
      </c>
      <c r="T4" s="20" t="s">
        <v>9</v>
      </c>
      <c r="U4" s="20" t="s">
        <v>9</v>
      </c>
      <c r="V4" s="20" t="s">
        <v>9</v>
      </c>
      <c r="W4" s="20" t="s">
        <v>9</v>
      </c>
      <c r="X4" s="20" t="s">
        <v>9</v>
      </c>
      <c r="Y4" s="20" t="s">
        <v>9</v>
      </c>
      <c r="Z4" s="20" t="s">
        <v>9</v>
      </c>
      <c r="AA4" s="20" t="s">
        <v>9</v>
      </c>
      <c r="AB4" s="40" t="str">
        <f>IF(Tabla1426[[#This Row],[Entrega  task 1 ]]="P","Pendiente",Tabla1426[[#This Row],[Entrega  task 1 ]]-$C$33)</f>
        <v>Pendiente</v>
      </c>
      <c r="AC4" s="41" t="str">
        <f>IF(Tabla1426[[#This Row],[Entrega task2]]="P","Pendiente",Tabla1426[[#This Row],[Entrega task2]]-$C$34)</f>
        <v>Pendiente</v>
      </c>
      <c r="AD4" s="42" t="str">
        <f>IF(Tabla1426[[#This Row],[Entrega task 3]]="P","Pendiente",Tabla1426[[#This Row],[Entrega task 3]]-$C$35)</f>
        <v>Pendiente</v>
      </c>
      <c r="AE4" s="42" t="str">
        <f>IF(Tabla1426[[#This Row],[Entrega task 4]]="P","Pendiente",Tabla1426[[#This Row],[Entrega task 4]]-$C$36)</f>
        <v>Pendiente</v>
      </c>
      <c r="AF4" s="42" t="str">
        <f>IF(Tabla1426[[#This Row],[Entrega task 5 ]]="P","Pendiente",Tabla1426[[#This Row],[Entrega task 5 ]]-$C$37)</f>
        <v>Pendiente</v>
      </c>
      <c r="AG4" s="42" t="str">
        <f>IF(Tabla1426[[#This Row],[Entrega task 6 ]]="P","Pendiente",Tabla1426[[#This Row],[Entrega task 6 ]]-$C$38)</f>
        <v>Pendiente</v>
      </c>
      <c r="AH4" s="42" t="str">
        <f>IF(Tabla1426[[#This Row],[Entrega task 7 ]]="P","Pendiente",Tabla1426[[#This Row],[Entrega task 7 ]]-$C$39)</f>
        <v>Pendiente</v>
      </c>
      <c r="AI4" s="42" t="str">
        <f>IF(Tabla1426[[#This Row],[Entrega task 8]]="P","Pendiente",Tabla1426[[#This Row],[Entrega task 8]]-$C$40)</f>
        <v>Pendiente</v>
      </c>
      <c r="AJ4" s="42" t="str">
        <f>IF(Tabla1426[[#This Row],[Entrega task 9]]="P","Pendiente",Tabla1426[[#This Row],[Entrega task 9]]-$C$41)</f>
        <v>Pendiente</v>
      </c>
      <c r="AK4" s="42" t="str">
        <f>IF(Tabla1426[[#This Row],[Entrega task 10]]="P","Pendiente",Tabla1426[[#This Row],[Entrega task 10]]-$C$42)</f>
        <v>Pendiente</v>
      </c>
      <c r="AL4" s="42" t="str">
        <f>IF(Tabla1426[[#This Row],[Entrega task 11]]="P","Pendiente",Tabla1426[[#This Row],[Entrega task 11]]-$C$43)</f>
        <v>Pendiente</v>
      </c>
      <c r="AM4" s="42" t="str">
        <f>IF(Tabla1426[[#This Row],[Entrega task 12]]="P","Pendiente",Tabla1426[[#This Row],[Entrega task 12]]-$C$44)</f>
        <v>Pendiente</v>
      </c>
      <c r="AN4" s="42" t="str">
        <f>IF(Tabla1426[[#This Row],[Entrega task 13]]="P","Pendiente",Tabla1426[[#This Row],[Entrega task 13]]-$C$45)</f>
        <v>Pendiente</v>
      </c>
      <c r="AO4" s="42" t="str">
        <f>IF(Tabla1426[[#This Row],[Entrega task 14]]="P","Pendiente",Tabla1426[[#This Row],[Entrega task 14]]-$C$46)</f>
        <v>Pendiente</v>
      </c>
      <c r="AP4" s="42" t="str">
        <f>IF(Tabla1426[[#This Row],[Entrega task 15]]="P","Pendiente",Tabla1426[[#This Row],[Entrega task 15]]-$C$47)</f>
        <v>Pendiente</v>
      </c>
      <c r="AQ4" s="42" t="str">
        <f>IF(Tabla1426[[#This Row],[Entrega task 16]]="P","Pendiente",Tabla1426[[#This Row],[Entrega task 16]]-$C$48)</f>
        <v>Pendiente</v>
      </c>
      <c r="AR4" s="42" t="str">
        <f>IF(Tabla1426[[#This Row],[Entrega task 17]]="P","Pendiente",Tabla1426[[#This Row],[Entrega task 17]]-$C$49)</f>
        <v>Pendiente</v>
      </c>
      <c r="AS4" s="42" t="str">
        <f>IF(Tabla1426[[#This Row],[Entrega task 18]]="P","Pendiente",Tabla1426[[#This Row],[Entrega task 18]]-$C$50)</f>
        <v>Pendiente</v>
      </c>
      <c r="AT4" s="42" t="str">
        <f>IF(Tabla1426[[#This Row],[Entrega task 19]]="P","Pendiente",Tabla1426[[#This Row],[Entrega task 19]]-$C$51)</f>
        <v>Pendiente</v>
      </c>
      <c r="AU4" s="42" t="str">
        <f>IF(Tabla1426[[#This Row],[Entrega task 20]]="P","Pendiente",Tabla1426[[#This Row],[Entrega task 20]]-$C$52)</f>
        <v>Pendiente</v>
      </c>
      <c r="AV4" s="42" t="str">
        <f>IF(Tabla1426[[#This Row],[Entrega task 21]]="P","Pendiente",Tabla1426[[#This Row],[Entrega task 21]]-$C$53)</f>
        <v>Pendiente</v>
      </c>
      <c r="AW4" s="42" t="str">
        <f>IF(Tabla1426[[#This Row],[Entrega task 22]]="P","Pendiente",Tabla1426[[#This Row],[Entrega task 22]]-$C$54)</f>
        <v>Pendiente</v>
      </c>
      <c r="AX4" s="42" t="str">
        <f>IF(Tabla1426[[#This Row],[Entrega task 23]]="P","Pendiente",Tabla1426[[#This Row],[Entrega task 23]]-$C$55)</f>
        <v>Pendiente</v>
      </c>
      <c r="AY4" s="42" t="str">
        <f>IF(Tabla1426[[#This Row],[Entrega task 24]]="P","Pendiente",Tabla1426[[#This Row],[Entrega task 24]]-$C$56)</f>
        <v>Pendiente</v>
      </c>
      <c r="AZ4" s="42" t="str">
        <f>IF(Tabla1426[[#This Row],[Entrega task 25]]="P","Pendiente",Tabla1426[[#This Row],[Entrega task 25]]-$C$57)</f>
        <v>Pendiente</v>
      </c>
    </row>
    <row r="5" spans="1:52" x14ac:dyDescent="0.25">
      <c r="A5" s="45"/>
      <c r="B5" s="46"/>
      <c r="C5" s="20" t="s">
        <v>9</v>
      </c>
      <c r="D5" s="20" t="s">
        <v>9</v>
      </c>
      <c r="E5" s="20" t="s">
        <v>9</v>
      </c>
      <c r="F5" s="20" t="s">
        <v>9</v>
      </c>
      <c r="G5" s="20" t="s">
        <v>9</v>
      </c>
      <c r="H5" s="20" t="s">
        <v>9</v>
      </c>
      <c r="I5" s="20" t="s">
        <v>9</v>
      </c>
      <c r="J5" s="20" t="s">
        <v>9</v>
      </c>
      <c r="K5" s="20" t="s">
        <v>9</v>
      </c>
      <c r="L5" s="20" t="s">
        <v>9</v>
      </c>
      <c r="M5" s="20" t="s">
        <v>9</v>
      </c>
      <c r="N5" s="20" t="s">
        <v>9</v>
      </c>
      <c r="O5" s="20" t="s">
        <v>9</v>
      </c>
      <c r="P5" s="20" t="s">
        <v>9</v>
      </c>
      <c r="Q5" s="20" t="s">
        <v>9</v>
      </c>
      <c r="R5" s="20" t="s">
        <v>9</v>
      </c>
      <c r="S5" s="20" t="s">
        <v>9</v>
      </c>
      <c r="T5" s="20" t="s">
        <v>9</v>
      </c>
      <c r="U5" s="20" t="s">
        <v>9</v>
      </c>
      <c r="V5" s="20" t="s">
        <v>9</v>
      </c>
      <c r="W5" s="20" t="s">
        <v>9</v>
      </c>
      <c r="X5" s="20" t="s">
        <v>9</v>
      </c>
      <c r="Y5" s="20" t="s">
        <v>9</v>
      </c>
      <c r="Z5" s="20" t="s">
        <v>9</v>
      </c>
      <c r="AA5" s="20" t="s">
        <v>9</v>
      </c>
      <c r="AB5" s="40" t="str">
        <f>IF(Tabla1426[[#This Row],[Entrega  task 1 ]]="P","Pendiente",Tabla1426[[#This Row],[Entrega  task 1 ]]-$C$33)</f>
        <v>Pendiente</v>
      </c>
      <c r="AC5" s="41" t="str">
        <f>IF(Tabla1426[[#This Row],[Entrega task2]]="P","Pendiente",Tabla1426[[#This Row],[Entrega task2]]-$C$34)</f>
        <v>Pendiente</v>
      </c>
      <c r="AD5" s="42" t="str">
        <f>IF(Tabla1426[[#This Row],[Entrega task 3]]="P","Pendiente",Tabla1426[[#This Row],[Entrega task 3]]-$C$35)</f>
        <v>Pendiente</v>
      </c>
      <c r="AE5" s="42" t="str">
        <f>IF(Tabla1426[[#This Row],[Entrega task 4]]="P","Pendiente",Tabla1426[[#This Row],[Entrega task 4]]-$C$36)</f>
        <v>Pendiente</v>
      </c>
      <c r="AF5" s="42" t="str">
        <f>IF(Tabla1426[[#This Row],[Entrega task 5 ]]="P","Pendiente",Tabla1426[[#This Row],[Entrega task 5 ]]-$C$37)</f>
        <v>Pendiente</v>
      </c>
      <c r="AG5" s="42" t="str">
        <f>IF(Tabla1426[[#This Row],[Entrega task 6 ]]="P","Pendiente",Tabla1426[[#This Row],[Entrega task 6 ]]-$C$38)</f>
        <v>Pendiente</v>
      </c>
      <c r="AH5" s="42" t="str">
        <f>IF(Tabla1426[[#This Row],[Entrega task 7 ]]="P","Pendiente",Tabla1426[[#This Row],[Entrega task 7 ]]-$C$39)</f>
        <v>Pendiente</v>
      </c>
      <c r="AI5" s="42" t="str">
        <f>IF(Tabla1426[[#This Row],[Entrega task 8]]="P","Pendiente",Tabla1426[[#This Row],[Entrega task 8]]-$C$40)</f>
        <v>Pendiente</v>
      </c>
      <c r="AJ5" s="43" t="str">
        <f>IF(Tabla1426[[#This Row],[Entrega task 9]]="P","Pendiente",Tabla1426[[#This Row],[Entrega task 9]]-$C$41)</f>
        <v>Pendiente</v>
      </c>
      <c r="AK5" s="43" t="str">
        <f>IF(Tabla1426[[#This Row],[Entrega task 10]]="P","Pendiente",Tabla1426[[#This Row],[Entrega task 10]]-$C$42)</f>
        <v>Pendiente</v>
      </c>
      <c r="AL5" s="42" t="str">
        <f>IF(Tabla1426[[#This Row],[Entrega task 11]]="P","Pendiente",Tabla1426[[#This Row],[Entrega task 11]]-$C$43)</f>
        <v>Pendiente</v>
      </c>
      <c r="AM5" s="42" t="str">
        <f>IF(Tabla1426[[#This Row],[Entrega task 12]]="P","Pendiente",Tabla1426[[#This Row],[Entrega task 12]]-$C$44)</f>
        <v>Pendiente</v>
      </c>
      <c r="AN5" s="42" t="str">
        <f>IF(Tabla1426[[#This Row],[Entrega task 13]]="P","Pendiente",Tabla1426[[#This Row],[Entrega task 13]]-$C$45)</f>
        <v>Pendiente</v>
      </c>
      <c r="AO5" s="42" t="str">
        <f>IF(Tabla1426[[#This Row],[Entrega task 14]]="P","Pendiente",Tabla1426[[#This Row],[Entrega task 14]]-$C$46)</f>
        <v>Pendiente</v>
      </c>
      <c r="AP5" s="42" t="str">
        <f>IF(Tabla1426[[#This Row],[Entrega task 15]]="P","Pendiente",Tabla1426[[#This Row],[Entrega task 15]]-$C$47)</f>
        <v>Pendiente</v>
      </c>
      <c r="AQ5" s="42" t="str">
        <f>IF(Tabla1426[[#This Row],[Entrega task 16]]="P","Pendiente",Tabla1426[[#This Row],[Entrega task 16]]-$C$48)</f>
        <v>Pendiente</v>
      </c>
      <c r="AR5" s="42" t="str">
        <f>IF(Tabla1426[[#This Row],[Entrega task 17]]="P","Pendiente",Tabla1426[[#This Row],[Entrega task 17]]-$C$49)</f>
        <v>Pendiente</v>
      </c>
      <c r="AS5" s="42" t="str">
        <f>IF(Tabla1426[[#This Row],[Entrega task 18]]="P","Pendiente",Tabla1426[[#This Row],[Entrega task 18]]-$C$50)</f>
        <v>Pendiente</v>
      </c>
      <c r="AT5" s="42" t="str">
        <f>IF(Tabla1426[[#This Row],[Entrega task 19]]="P","Pendiente",Tabla1426[[#This Row],[Entrega task 19]]-$C$51)</f>
        <v>Pendiente</v>
      </c>
      <c r="AU5" s="42" t="str">
        <f>IF(Tabla1426[[#This Row],[Entrega task 20]]="P","Pendiente",Tabla1426[[#This Row],[Entrega task 20]]-$C$52)</f>
        <v>Pendiente</v>
      </c>
      <c r="AV5" s="42" t="str">
        <f>IF(Tabla1426[[#This Row],[Entrega task 21]]="P","Pendiente",Tabla1426[[#This Row],[Entrega task 21]]-$C$53)</f>
        <v>Pendiente</v>
      </c>
      <c r="AW5" s="42" t="str">
        <f>IF(Tabla1426[[#This Row],[Entrega task 22]]="P","Pendiente",Tabla1426[[#This Row],[Entrega task 22]]-$C$54)</f>
        <v>Pendiente</v>
      </c>
      <c r="AX5" s="42" t="str">
        <f>IF(Tabla1426[[#This Row],[Entrega task 23]]="P","Pendiente",Tabla1426[[#This Row],[Entrega task 23]]-$C$55)</f>
        <v>Pendiente</v>
      </c>
      <c r="AY5" s="42" t="str">
        <f>IF(Tabla1426[[#This Row],[Entrega task 24]]="P","Pendiente",Tabla1426[[#This Row],[Entrega task 24]]-$C$56)</f>
        <v>Pendiente</v>
      </c>
      <c r="AZ5" s="42" t="str">
        <f>IF(Tabla1426[[#This Row],[Entrega task 25]]="P","Pendiente",Tabla1426[[#This Row],[Entrega task 25]]-$C$57)</f>
        <v>Pendiente</v>
      </c>
    </row>
    <row r="6" spans="1:52" x14ac:dyDescent="0.25">
      <c r="A6" s="45"/>
      <c r="B6" s="46"/>
      <c r="C6" s="20" t="s">
        <v>9</v>
      </c>
      <c r="D6" s="20" t="s">
        <v>9</v>
      </c>
      <c r="E6" s="20" t="s">
        <v>9</v>
      </c>
      <c r="F6" s="20" t="s">
        <v>9</v>
      </c>
      <c r="G6" s="20" t="s">
        <v>9</v>
      </c>
      <c r="H6" s="20" t="s">
        <v>9</v>
      </c>
      <c r="I6" s="20" t="s">
        <v>9</v>
      </c>
      <c r="J6" s="20" t="s">
        <v>9</v>
      </c>
      <c r="K6" s="20" t="s">
        <v>9</v>
      </c>
      <c r="L6" s="20" t="s">
        <v>9</v>
      </c>
      <c r="M6" s="20" t="s">
        <v>9</v>
      </c>
      <c r="N6" s="20" t="s">
        <v>9</v>
      </c>
      <c r="O6" s="20" t="s">
        <v>9</v>
      </c>
      <c r="P6" s="20" t="s">
        <v>9</v>
      </c>
      <c r="Q6" s="20" t="s">
        <v>9</v>
      </c>
      <c r="R6" s="20" t="s">
        <v>9</v>
      </c>
      <c r="S6" s="20" t="s">
        <v>9</v>
      </c>
      <c r="T6" s="20" t="s">
        <v>9</v>
      </c>
      <c r="U6" s="20" t="s">
        <v>9</v>
      </c>
      <c r="V6" s="20" t="s">
        <v>9</v>
      </c>
      <c r="W6" s="20" t="s">
        <v>9</v>
      </c>
      <c r="X6" s="20" t="s">
        <v>9</v>
      </c>
      <c r="Y6" s="20" t="s">
        <v>9</v>
      </c>
      <c r="Z6" s="20" t="s">
        <v>9</v>
      </c>
      <c r="AA6" s="20" t="s">
        <v>9</v>
      </c>
      <c r="AB6" s="40" t="str">
        <f>IF(Tabla1426[[#This Row],[Entrega  task 1 ]]="P","Pendiente",Tabla1426[[#This Row],[Entrega  task 1 ]]-$C$33)</f>
        <v>Pendiente</v>
      </c>
      <c r="AC6" s="41" t="str">
        <f>IF(Tabla1426[[#This Row],[Entrega task2]]="P","Pendiente",Tabla1426[[#This Row],[Entrega task2]]-$C$34)</f>
        <v>Pendiente</v>
      </c>
      <c r="AD6" s="42" t="str">
        <f>IF(Tabla1426[[#This Row],[Entrega task 3]]="P","Pendiente",Tabla1426[[#This Row],[Entrega task 3]]-$C$35)</f>
        <v>Pendiente</v>
      </c>
      <c r="AE6" s="42" t="str">
        <f>IF(Tabla1426[[#This Row],[Entrega task 4]]="P","Pendiente",Tabla1426[[#This Row],[Entrega task 4]]-$C$36)</f>
        <v>Pendiente</v>
      </c>
      <c r="AF6" s="42" t="str">
        <f>IF(Tabla1426[[#This Row],[Entrega task 5 ]]="P","Pendiente",Tabla1426[[#This Row],[Entrega task 5 ]]-$C$37)</f>
        <v>Pendiente</v>
      </c>
      <c r="AG6" s="42" t="str">
        <f>IF(Tabla1426[[#This Row],[Entrega task 6 ]]="P","Pendiente",Tabla1426[[#This Row],[Entrega task 6 ]]-$C$38)</f>
        <v>Pendiente</v>
      </c>
      <c r="AH6" s="42" t="str">
        <f>IF(Tabla1426[[#This Row],[Entrega task 7 ]]="P","Pendiente",Tabla1426[[#This Row],[Entrega task 7 ]]-$C$39)</f>
        <v>Pendiente</v>
      </c>
      <c r="AI6" s="42" t="str">
        <f>IF(Tabla1426[[#This Row],[Entrega task 8]]="P","Pendiente",Tabla1426[[#This Row],[Entrega task 8]]-$C$40)</f>
        <v>Pendiente</v>
      </c>
      <c r="AJ6" s="43" t="str">
        <f>IF(Tabla1426[[#This Row],[Entrega task 9]]="P","Pendiente",Tabla1426[[#This Row],[Entrega task 9]]-$C$41)</f>
        <v>Pendiente</v>
      </c>
      <c r="AK6" s="43" t="str">
        <f>IF(Tabla1426[[#This Row],[Entrega task 10]]="P","Pendiente",Tabla1426[[#This Row],[Entrega task 10]]-$C$42)</f>
        <v>Pendiente</v>
      </c>
      <c r="AL6" s="42" t="str">
        <f>IF(Tabla1426[[#This Row],[Entrega task 11]]="P","Pendiente",Tabla1426[[#This Row],[Entrega task 11]]-$C$43)</f>
        <v>Pendiente</v>
      </c>
      <c r="AM6" s="42" t="str">
        <f>IF(Tabla1426[[#This Row],[Entrega task 12]]="P","Pendiente",Tabla1426[[#This Row],[Entrega task 12]]-$C$44)</f>
        <v>Pendiente</v>
      </c>
      <c r="AN6" s="42" t="str">
        <f>IF(Tabla1426[[#This Row],[Entrega task 13]]="P","Pendiente",Tabla1426[[#This Row],[Entrega task 13]]-$C$45)</f>
        <v>Pendiente</v>
      </c>
      <c r="AO6" s="42" t="str">
        <f>IF(Tabla1426[[#This Row],[Entrega task 14]]="P","Pendiente",Tabla1426[[#This Row],[Entrega task 14]]-$C$46)</f>
        <v>Pendiente</v>
      </c>
      <c r="AP6" s="42" t="str">
        <f>IF(Tabla1426[[#This Row],[Entrega task 15]]="P","Pendiente",Tabla1426[[#This Row],[Entrega task 15]]-$C$47)</f>
        <v>Pendiente</v>
      </c>
      <c r="AQ6" s="42" t="str">
        <f>IF(Tabla1426[[#This Row],[Entrega task 16]]="P","Pendiente",Tabla1426[[#This Row],[Entrega task 16]]-$C$48)</f>
        <v>Pendiente</v>
      </c>
      <c r="AR6" s="42" t="str">
        <f>IF(Tabla1426[[#This Row],[Entrega task 17]]="P","Pendiente",Tabla1426[[#This Row],[Entrega task 17]]-$C$49)</f>
        <v>Pendiente</v>
      </c>
      <c r="AS6" s="42" t="str">
        <f>IF(Tabla1426[[#This Row],[Entrega task 18]]="P","Pendiente",Tabla1426[[#This Row],[Entrega task 18]]-$C$50)</f>
        <v>Pendiente</v>
      </c>
      <c r="AT6" s="42" t="str">
        <f>IF(Tabla1426[[#This Row],[Entrega task 19]]="P","Pendiente",Tabla1426[[#This Row],[Entrega task 19]]-$C$51)</f>
        <v>Pendiente</v>
      </c>
      <c r="AU6" s="42" t="str">
        <f>IF(Tabla1426[[#This Row],[Entrega task 20]]="P","Pendiente",Tabla1426[[#This Row],[Entrega task 20]]-$C$52)</f>
        <v>Pendiente</v>
      </c>
      <c r="AV6" s="42" t="str">
        <f>IF(Tabla1426[[#This Row],[Entrega task 21]]="P","Pendiente",Tabla1426[[#This Row],[Entrega task 21]]-$C$53)</f>
        <v>Pendiente</v>
      </c>
      <c r="AW6" s="42" t="str">
        <f>IF(Tabla1426[[#This Row],[Entrega task 22]]="P","Pendiente",Tabla1426[[#This Row],[Entrega task 22]]-$C$54)</f>
        <v>Pendiente</v>
      </c>
      <c r="AX6" s="42" t="str">
        <f>IF(Tabla1426[[#This Row],[Entrega task 23]]="P","Pendiente",Tabla1426[[#This Row],[Entrega task 23]]-$C$55)</f>
        <v>Pendiente</v>
      </c>
      <c r="AY6" s="42" t="str">
        <f>IF(Tabla1426[[#This Row],[Entrega task 24]]="P","Pendiente",Tabla1426[[#This Row],[Entrega task 24]]-$C$56)</f>
        <v>Pendiente</v>
      </c>
      <c r="AZ6" s="42" t="str">
        <f>IF(Tabla1426[[#This Row],[Entrega task 25]]="P","Pendiente",Tabla1426[[#This Row],[Entrega task 25]]-$C$57)</f>
        <v>Pendiente</v>
      </c>
    </row>
    <row r="7" spans="1:52" x14ac:dyDescent="0.25">
      <c r="A7" s="45"/>
      <c r="B7" s="46"/>
      <c r="C7" s="20" t="s">
        <v>9</v>
      </c>
      <c r="D7" s="20" t="s">
        <v>9</v>
      </c>
      <c r="E7" s="20" t="s">
        <v>9</v>
      </c>
      <c r="F7" s="20" t="s">
        <v>9</v>
      </c>
      <c r="G7" s="20" t="s">
        <v>9</v>
      </c>
      <c r="H7" s="20" t="s">
        <v>9</v>
      </c>
      <c r="I7" s="20" t="s">
        <v>9</v>
      </c>
      <c r="J7" s="20" t="s">
        <v>9</v>
      </c>
      <c r="K7" s="20" t="s">
        <v>9</v>
      </c>
      <c r="L7" s="20" t="s">
        <v>9</v>
      </c>
      <c r="M7" s="20" t="s">
        <v>9</v>
      </c>
      <c r="N7" s="20" t="s">
        <v>9</v>
      </c>
      <c r="O7" s="20" t="s">
        <v>9</v>
      </c>
      <c r="P7" s="20" t="s">
        <v>9</v>
      </c>
      <c r="Q7" s="20" t="s">
        <v>9</v>
      </c>
      <c r="R7" s="20" t="s">
        <v>9</v>
      </c>
      <c r="S7" s="20" t="s">
        <v>9</v>
      </c>
      <c r="T7" s="20" t="s">
        <v>9</v>
      </c>
      <c r="U7" s="20" t="s">
        <v>9</v>
      </c>
      <c r="V7" s="20" t="s">
        <v>9</v>
      </c>
      <c r="W7" s="20" t="s">
        <v>9</v>
      </c>
      <c r="X7" s="20" t="s">
        <v>9</v>
      </c>
      <c r="Y7" s="20" t="s">
        <v>9</v>
      </c>
      <c r="Z7" s="20" t="s">
        <v>9</v>
      </c>
      <c r="AA7" s="20" t="s">
        <v>9</v>
      </c>
      <c r="AB7" s="40" t="str">
        <f>IF(Tabla1426[[#This Row],[Entrega  task 1 ]]="P","Pendiente",Tabla1426[[#This Row],[Entrega  task 1 ]]-$C$33)</f>
        <v>Pendiente</v>
      </c>
      <c r="AC7" s="41" t="str">
        <f>IF(Tabla1426[[#This Row],[Entrega task2]]="P","Pendiente",Tabla1426[[#This Row],[Entrega task2]]-$C$34)</f>
        <v>Pendiente</v>
      </c>
      <c r="AD7" s="42" t="str">
        <f>IF(Tabla1426[[#This Row],[Entrega task 3]]="P","Pendiente",Tabla1426[[#This Row],[Entrega task 3]]-$C$35)</f>
        <v>Pendiente</v>
      </c>
      <c r="AE7" s="42" t="str">
        <f>IF(Tabla1426[[#This Row],[Entrega task 4]]="P","Pendiente",Tabla1426[[#This Row],[Entrega task 4]]-$C$36)</f>
        <v>Pendiente</v>
      </c>
      <c r="AF7" s="42" t="str">
        <f>IF(Tabla1426[[#This Row],[Entrega task 5 ]]="P","Pendiente",Tabla1426[[#This Row],[Entrega task 5 ]]-$C$37)</f>
        <v>Pendiente</v>
      </c>
      <c r="AG7" s="42" t="str">
        <f>IF(Tabla1426[[#This Row],[Entrega task 6 ]]="P","Pendiente",Tabla1426[[#This Row],[Entrega task 6 ]]-$C$38)</f>
        <v>Pendiente</v>
      </c>
      <c r="AH7" s="42" t="str">
        <f>IF(Tabla1426[[#This Row],[Entrega task 7 ]]="P","Pendiente",Tabla1426[[#This Row],[Entrega task 7 ]]-$C$39)</f>
        <v>Pendiente</v>
      </c>
      <c r="AI7" s="42" t="str">
        <f>IF(Tabla1426[[#This Row],[Entrega task 8]]="P","Pendiente",Tabla1426[[#This Row],[Entrega task 8]]-$C$40)</f>
        <v>Pendiente</v>
      </c>
      <c r="AJ7" s="43" t="str">
        <f>IF(Tabla1426[[#This Row],[Entrega task 9]]="P","Pendiente",Tabla1426[[#This Row],[Entrega task 9]]-$C$41)</f>
        <v>Pendiente</v>
      </c>
      <c r="AK7" s="43" t="str">
        <f>IF(Tabla1426[[#This Row],[Entrega task 10]]="P","Pendiente",Tabla1426[[#This Row],[Entrega task 10]]-$C$42)</f>
        <v>Pendiente</v>
      </c>
      <c r="AL7" s="42" t="str">
        <f>IF(Tabla1426[[#This Row],[Entrega task 11]]="P","Pendiente",Tabla1426[[#This Row],[Entrega task 11]]-$C$43)</f>
        <v>Pendiente</v>
      </c>
      <c r="AM7" s="42" t="str">
        <f>IF(Tabla1426[[#This Row],[Entrega task 12]]="P","Pendiente",Tabla1426[[#This Row],[Entrega task 12]]-$C$44)</f>
        <v>Pendiente</v>
      </c>
      <c r="AN7" s="42" t="str">
        <f>IF(Tabla1426[[#This Row],[Entrega task 13]]="P","Pendiente",Tabla1426[[#This Row],[Entrega task 13]]-$C$45)</f>
        <v>Pendiente</v>
      </c>
      <c r="AO7" s="42" t="str">
        <f>IF(Tabla1426[[#This Row],[Entrega task 14]]="P","Pendiente",Tabla1426[[#This Row],[Entrega task 14]]-$C$46)</f>
        <v>Pendiente</v>
      </c>
      <c r="AP7" s="42" t="str">
        <f>IF(Tabla1426[[#This Row],[Entrega task 15]]="P","Pendiente",Tabla1426[[#This Row],[Entrega task 15]]-$C$47)</f>
        <v>Pendiente</v>
      </c>
      <c r="AQ7" s="42" t="str">
        <f>IF(Tabla1426[[#This Row],[Entrega task 16]]="P","Pendiente",Tabla1426[[#This Row],[Entrega task 16]]-$C$48)</f>
        <v>Pendiente</v>
      </c>
      <c r="AR7" s="42" t="str">
        <f>IF(Tabla1426[[#This Row],[Entrega task 17]]="P","Pendiente",Tabla1426[[#This Row],[Entrega task 17]]-$C$49)</f>
        <v>Pendiente</v>
      </c>
      <c r="AS7" s="42" t="str">
        <f>IF(Tabla1426[[#This Row],[Entrega task 18]]="P","Pendiente",Tabla1426[[#This Row],[Entrega task 18]]-$C$50)</f>
        <v>Pendiente</v>
      </c>
      <c r="AT7" s="42" t="str">
        <f>IF(Tabla1426[[#This Row],[Entrega task 19]]="P","Pendiente",Tabla1426[[#This Row],[Entrega task 19]]-$C$51)</f>
        <v>Pendiente</v>
      </c>
      <c r="AU7" s="42" t="str">
        <f>IF(Tabla1426[[#This Row],[Entrega task 20]]="P","Pendiente",Tabla1426[[#This Row],[Entrega task 20]]-$C$52)</f>
        <v>Pendiente</v>
      </c>
      <c r="AV7" s="42" t="str">
        <f>IF(Tabla1426[[#This Row],[Entrega task 21]]="P","Pendiente",Tabla1426[[#This Row],[Entrega task 21]]-$C$53)</f>
        <v>Pendiente</v>
      </c>
      <c r="AW7" s="42" t="str">
        <f>IF(Tabla1426[[#This Row],[Entrega task 22]]="P","Pendiente",Tabla1426[[#This Row],[Entrega task 22]]-$C$54)</f>
        <v>Pendiente</v>
      </c>
      <c r="AX7" s="42" t="str">
        <f>IF(Tabla1426[[#This Row],[Entrega task 23]]="P","Pendiente",Tabla1426[[#This Row],[Entrega task 23]]-$C$55)</f>
        <v>Pendiente</v>
      </c>
      <c r="AY7" s="42" t="str">
        <f>IF(Tabla1426[[#This Row],[Entrega task 24]]="P","Pendiente",Tabla1426[[#This Row],[Entrega task 24]]-$C$56)</f>
        <v>Pendiente</v>
      </c>
      <c r="AZ7" s="42" t="str">
        <f>IF(Tabla1426[[#This Row],[Entrega task 25]]="P","Pendiente",Tabla1426[[#This Row],[Entrega task 25]]-$C$57)</f>
        <v>Pendiente</v>
      </c>
    </row>
    <row r="8" spans="1:52" x14ac:dyDescent="0.25">
      <c r="A8" s="45"/>
      <c r="B8" s="46"/>
      <c r="C8" s="20" t="s">
        <v>9</v>
      </c>
      <c r="D8" s="20" t="s">
        <v>9</v>
      </c>
      <c r="E8" s="20" t="s">
        <v>9</v>
      </c>
      <c r="F8" s="20" t="s">
        <v>9</v>
      </c>
      <c r="G8" s="20" t="s">
        <v>9</v>
      </c>
      <c r="H8" s="20" t="s">
        <v>9</v>
      </c>
      <c r="I8" s="20" t="s">
        <v>9</v>
      </c>
      <c r="J8" s="20" t="s">
        <v>9</v>
      </c>
      <c r="K8" s="20" t="s">
        <v>9</v>
      </c>
      <c r="L8" s="20" t="s">
        <v>9</v>
      </c>
      <c r="M8" s="20" t="s">
        <v>9</v>
      </c>
      <c r="N8" s="20" t="s">
        <v>9</v>
      </c>
      <c r="O8" s="20" t="s">
        <v>9</v>
      </c>
      <c r="P8" s="20" t="s">
        <v>9</v>
      </c>
      <c r="Q8" s="20" t="s">
        <v>9</v>
      </c>
      <c r="R8" s="20" t="s">
        <v>9</v>
      </c>
      <c r="S8" s="20" t="s">
        <v>9</v>
      </c>
      <c r="T8" s="20" t="s">
        <v>9</v>
      </c>
      <c r="U8" s="20" t="s">
        <v>9</v>
      </c>
      <c r="V8" s="20" t="s">
        <v>9</v>
      </c>
      <c r="W8" s="20" t="s">
        <v>9</v>
      </c>
      <c r="X8" s="20" t="s">
        <v>9</v>
      </c>
      <c r="Y8" s="20" t="s">
        <v>9</v>
      </c>
      <c r="Z8" s="20" t="s">
        <v>9</v>
      </c>
      <c r="AA8" s="20" t="s">
        <v>9</v>
      </c>
      <c r="AB8" s="40" t="str">
        <f>IF(Tabla1426[[#This Row],[Entrega  task 1 ]]="P","Pendiente",Tabla1426[[#This Row],[Entrega  task 1 ]]-$C$33)</f>
        <v>Pendiente</v>
      </c>
      <c r="AC8" s="41" t="str">
        <f>IF(Tabla1426[[#This Row],[Entrega task2]]="P","Pendiente",Tabla1426[[#This Row],[Entrega task2]]-$C$34)</f>
        <v>Pendiente</v>
      </c>
      <c r="AD8" s="42" t="str">
        <f>IF(Tabla1426[[#This Row],[Entrega task 3]]="P","Pendiente",Tabla1426[[#This Row],[Entrega task 3]]-$C$35)</f>
        <v>Pendiente</v>
      </c>
      <c r="AE8" s="42" t="str">
        <f>IF(Tabla1426[[#This Row],[Entrega task 4]]="P","Pendiente",Tabla1426[[#This Row],[Entrega task 4]]-$C$36)</f>
        <v>Pendiente</v>
      </c>
      <c r="AF8" s="42" t="str">
        <f>IF(Tabla1426[[#This Row],[Entrega task 5 ]]="P","Pendiente",Tabla1426[[#This Row],[Entrega task 5 ]]-$C$37)</f>
        <v>Pendiente</v>
      </c>
      <c r="AG8" s="42" t="str">
        <f>IF(Tabla1426[[#This Row],[Entrega task 6 ]]="P","Pendiente",Tabla1426[[#This Row],[Entrega task 6 ]]-$C$38)</f>
        <v>Pendiente</v>
      </c>
      <c r="AH8" s="42" t="str">
        <f>IF(Tabla1426[[#This Row],[Entrega task 7 ]]="P","Pendiente",Tabla1426[[#This Row],[Entrega task 7 ]]-$C$39)</f>
        <v>Pendiente</v>
      </c>
      <c r="AI8" s="42" t="str">
        <f>IF(Tabla1426[[#This Row],[Entrega task 8]]="P","Pendiente",Tabla1426[[#This Row],[Entrega task 8]]-$C$40)</f>
        <v>Pendiente</v>
      </c>
      <c r="AJ8" s="43" t="str">
        <f>IF(Tabla1426[[#This Row],[Entrega task 9]]="P","Pendiente",Tabla1426[[#This Row],[Entrega task 9]]-$C$41)</f>
        <v>Pendiente</v>
      </c>
      <c r="AK8" s="43" t="str">
        <f>IF(Tabla1426[[#This Row],[Entrega task 10]]="P","Pendiente",Tabla1426[[#This Row],[Entrega task 10]]-$C$42)</f>
        <v>Pendiente</v>
      </c>
      <c r="AL8" s="42" t="str">
        <f>IF(Tabla1426[[#This Row],[Entrega task 11]]="P","Pendiente",Tabla1426[[#This Row],[Entrega task 11]]-$C$43)</f>
        <v>Pendiente</v>
      </c>
      <c r="AM8" s="42" t="str">
        <f>IF(Tabla1426[[#This Row],[Entrega task 12]]="P","Pendiente",Tabla1426[[#This Row],[Entrega task 12]]-$C$44)</f>
        <v>Pendiente</v>
      </c>
      <c r="AN8" s="42" t="str">
        <f>IF(Tabla1426[[#This Row],[Entrega task 13]]="P","Pendiente",Tabla1426[[#This Row],[Entrega task 13]]-$C$45)</f>
        <v>Pendiente</v>
      </c>
      <c r="AO8" s="42" t="str">
        <f>IF(Tabla1426[[#This Row],[Entrega task 14]]="P","Pendiente",Tabla1426[[#This Row],[Entrega task 14]]-$C$46)</f>
        <v>Pendiente</v>
      </c>
      <c r="AP8" s="42" t="str">
        <f>IF(Tabla1426[[#This Row],[Entrega task 15]]="P","Pendiente",Tabla1426[[#This Row],[Entrega task 15]]-$C$47)</f>
        <v>Pendiente</v>
      </c>
      <c r="AQ8" s="42" t="str">
        <f>IF(Tabla1426[[#This Row],[Entrega task 16]]="P","Pendiente",Tabla1426[[#This Row],[Entrega task 16]]-$C$48)</f>
        <v>Pendiente</v>
      </c>
      <c r="AR8" s="42" t="str">
        <f>IF(Tabla1426[[#This Row],[Entrega task 17]]="P","Pendiente",Tabla1426[[#This Row],[Entrega task 17]]-$C$49)</f>
        <v>Pendiente</v>
      </c>
      <c r="AS8" s="42" t="str">
        <f>IF(Tabla1426[[#This Row],[Entrega task 18]]="P","Pendiente",Tabla1426[[#This Row],[Entrega task 18]]-$C$50)</f>
        <v>Pendiente</v>
      </c>
      <c r="AT8" s="42" t="str">
        <f>IF(Tabla1426[[#This Row],[Entrega task 19]]="P","Pendiente",Tabla1426[[#This Row],[Entrega task 19]]-$C$51)</f>
        <v>Pendiente</v>
      </c>
      <c r="AU8" s="42" t="str">
        <f>IF(Tabla1426[[#This Row],[Entrega task 20]]="P","Pendiente",Tabla1426[[#This Row],[Entrega task 20]]-$C$52)</f>
        <v>Pendiente</v>
      </c>
      <c r="AV8" s="42" t="str">
        <f>IF(Tabla1426[[#This Row],[Entrega task 21]]="P","Pendiente",Tabla1426[[#This Row],[Entrega task 21]]-$C$53)</f>
        <v>Pendiente</v>
      </c>
      <c r="AW8" s="42" t="str">
        <f>IF(Tabla1426[[#This Row],[Entrega task 22]]="P","Pendiente",Tabla1426[[#This Row],[Entrega task 22]]-$C$54)</f>
        <v>Pendiente</v>
      </c>
      <c r="AX8" s="42" t="str">
        <f>IF(Tabla1426[[#This Row],[Entrega task 23]]="P","Pendiente",Tabla1426[[#This Row],[Entrega task 23]]-$C$55)</f>
        <v>Pendiente</v>
      </c>
      <c r="AY8" s="42" t="str">
        <f>IF(Tabla1426[[#This Row],[Entrega task 24]]="P","Pendiente",Tabla1426[[#This Row],[Entrega task 24]]-$C$56)</f>
        <v>Pendiente</v>
      </c>
      <c r="AZ8" s="42" t="str">
        <f>IF(Tabla1426[[#This Row],[Entrega task 25]]="P","Pendiente",Tabla1426[[#This Row],[Entrega task 25]]-$C$57)</f>
        <v>Pendiente</v>
      </c>
    </row>
    <row r="9" spans="1:52" x14ac:dyDescent="0.25">
      <c r="A9" s="45"/>
      <c r="B9" s="46"/>
      <c r="C9" s="20" t="s">
        <v>9</v>
      </c>
      <c r="D9" s="20" t="s">
        <v>9</v>
      </c>
      <c r="E9" s="20" t="s">
        <v>9</v>
      </c>
      <c r="F9" s="20" t="s">
        <v>9</v>
      </c>
      <c r="G9" s="20" t="s">
        <v>9</v>
      </c>
      <c r="H9" s="20" t="s">
        <v>9</v>
      </c>
      <c r="I9" s="20" t="s">
        <v>9</v>
      </c>
      <c r="J9" s="20" t="s">
        <v>9</v>
      </c>
      <c r="K9" s="20" t="s">
        <v>9</v>
      </c>
      <c r="L9" s="20" t="s">
        <v>9</v>
      </c>
      <c r="M9" s="20" t="s">
        <v>9</v>
      </c>
      <c r="N9" s="20" t="s">
        <v>9</v>
      </c>
      <c r="O9" s="20" t="s">
        <v>9</v>
      </c>
      <c r="P9" s="20" t="s">
        <v>9</v>
      </c>
      <c r="Q9" s="20" t="s">
        <v>9</v>
      </c>
      <c r="R9" s="20" t="s">
        <v>9</v>
      </c>
      <c r="S9" s="20" t="s">
        <v>9</v>
      </c>
      <c r="T9" s="20" t="s">
        <v>9</v>
      </c>
      <c r="U9" s="20" t="s">
        <v>9</v>
      </c>
      <c r="V9" s="20" t="s">
        <v>9</v>
      </c>
      <c r="W9" s="20" t="s">
        <v>9</v>
      </c>
      <c r="X9" s="20" t="s">
        <v>9</v>
      </c>
      <c r="Y9" s="20" t="s">
        <v>9</v>
      </c>
      <c r="Z9" s="20" t="s">
        <v>9</v>
      </c>
      <c r="AA9" s="20" t="s">
        <v>9</v>
      </c>
      <c r="AB9" s="40" t="str">
        <f>IF(Tabla1426[[#This Row],[Entrega  task 1 ]]="P","Pendiente",Tabla1426[[#This Row],[Entrega  task 1 ]]-$C$33)</f>
        <v>Pendiente</v>
      </c>
      <c r="AC9" s="41" t="str">
        <f>IF(Tabla1426[[#This Row],[Entrega task2]]="P","Pendiente",Tabla1426[[#This Row],[Entrega task2]]-$C$34)</f>
        <v>Pendiente</v>
      </c>
      <c r="AD9" s="42" t="str">
        <f>IF(Tabla1426[[#This Row],[Entrega task 3]]="P","Pendiente",Tabla1426[[#This Row],[Entrega task 3]]-$C$35)</f>
        <v>Pendiente</v>
      </c>
      <c r="AE9" s="42" t="str">
        <f>IF(Tabla1426[[#This Row],[Entrega task 4]]="P","Pendiente",Tabla1426[[#This Row],[Entrega task 4]]-$C$36)</f>
        <v>Pendiente</v>
      </c>
      <c r="AF9" s="42" t="str">
        <f>IF(Tabla1426[[#This Row],[Entrega task 5 ]]="P","Pendiente",Tabla1426[[#This Row],[Entrega task 5 ]]-$C$37)</f>
        <v>Pendiente</v>
      </c>
      <c r="AG9" s="42" t="str">
        <f>IF(Tabla1426[[#This Row],[Entrega task 6 ]]="P","Pendiente",Tabla1426[[#This Row],[Entrega task 6 ]]-$C$38)</f>
        <v>Pendiente</v>
      </c>
      <c r="AH9" s="42" t="str">
        <f>IF(Tabla1426[[#This Row],[Entrega task 7 ]]="P","Pendiente",Tabla1426[[#This Row],[Entrega task 7 ]]-$C$39)</f>
        <v>Pendiente</v>
      </c>
      <c r="AI9" s="42" t="str">
        <f>IF(Tabla1426[[#This Row],[Entrega task 8]]="P","Pendiente",Tabla1426[[#This Row],[Entrega task 8]]-$C$40)</f>
        <v>Pendiente</v>
      </c>
      <c r="AJ9" s="43" t="str">
        <f>IF(Tabla1426[[#This Row],[Entrega task 9]]="P","Pendiente",Tabla1426[[#This Row],[Entrega task 9]]-$C$41)</f>
        <v>Pendiente</v>
      </c>
      <c r="AK9" s="43" t="str">
        <f>IF(Tabla1426[[#This Row],[Entrega task 10]]="P","Pendiente",Tabla1426[[#This Row],[Entrega task 10]]-$C$42)</f>
        <v>Pendiente</v>
      </c>
      <c r="AL9" s="42" t="str">
        <f>IF(Tabla1426[[#This Row],[Entrega task 11]]="P","Pendiente",Tabla1426[[#This Row],[Entrega task 11]]-$C$43)</f>
        <v>Pendiente</v>
      </c>
      <c r="AM9" s="42" t="str">
        <f>IF(Tabla1426[[#This Row],[Entrega task 12]]="P","Pendiente",Tabla1426[[#This Row],[Entrega task 12]]-$C$44)</f>
        <v>Pendiente</v>
      </c>
      <c r="AN9" s="42" t="str">
        <f>IF(Tabla1426[[#This Row],[Entrega task 13]]="P","Pendiente",Tabla1426[[#This Row],[Entrega task 13]]-$C$45)</f>
        <v>Pendiente</v>
      </c>
      <c r="AO9" s="42" t="str">
        <f>IF(Tabla1426[[#This Row],[Entrega task 14]]="P","Pendiente",Tabla1426[[#This Row],[Entrega task 14]]-$C$46)</f>
        <v>Pendiente</v>
      </c>
      <c r="AP9" s="42" t="str">
        <f>IF(Tabla1426[[#This Row],[Entrega task 15]]="P","Pendiente",Tabla1426[[#This Row],[Entrega task 15]]-$C$47)</f>
        <v>Pendiente</v>
      </c>
      <c r="AQ9" s="42" t="str">
        <f>IF(Tabla1426[[#This Row],[Entrega task 16]]="P","Pendiente",Tabla1426[[#This Row],[Entrega task 16]]-$C$48)</f>
        <v>Pendiente</v>
      </c>
      <c r="AR9" s="42" t="str">
        <f>IF(Tabla1426[[#This Row],[Entrega task 17]]="P","Pendiente",Tabla1426[[#This Row],[Entrega task 17]]-$C$49)</f>
        <v>Pendiente</v>
      </c>
      <c r="AS9" s="42" t="str">
        <f>IF(Tabla1426[[#This Row],[Entrega task 18]]="P","Pendiente",Tabla1426[[#This Row],[Entrega task 18]]-$C$50)</f>
        <v>Pendiente</v>
      </c>
      <c r="AT9" s="42" t="str">
        <f>IF(Tabla1426[[#This Row],[Entrega task 19]]="P","Pendiente",Tabla1426[[#This Row],[Entrega task 19]]-$C$51)</f>
        <v>Pendiente</v>
      </c>
      <c r="AU9" s="42" t="str">
        <f>IF(Tabla1426[[#This Row],[Entrega task 20]]="P","Pendiente",Tabla1426[[#This Row],[Entrega task 20]]-$C$52)</f>
        <v>Pendiente</v>
      </c>
      <c r="AV9" s="42" t="str">
        <f>IF(Tabla1426[[#This Row],[Entrega task 21]]="P","Pendiente",Tabla1426[[#This Row],[Entrega task 21]]-$C$53)</f>
        <v>Pendiente</v>
      </c>
      <c r="AW9" s="42" t="str">
        <f>IF(Tabla1426[[#This Row],[Entrega task 22]]="P","Pendiente",Tabla1426[[#This Row],[Entrega task 22]]-$C$54)</f>
        <v>Pendiente</v>
      </c>
      <c r="AX9" s="42" t="str">
        <f>IF(Tabla1426[[#This Row],[Entrega task 23]]="P","Pendiente",Tabla1426[[#This Row],[Entrega task 23]]-$C$55)</f>
        <v>Pendiente</v>
      </c>
      <c r="AY9" s="42" t="str">
        <f>IF(Tabla1426[[#This Row],[Entrega task 24]]="P","Pendiente",Tabla1426[[#This Row],[Entrega task 24]]-$C$56)</f>
        <v>Pendiente</v>
      </c>
      <c r="AZ9" s="42" t="str">
        <f>IF(Tabla1426[[#This Row],[Entrega task 25]]="P","Pendiente",Tabla1426[[#This Row],[Entrega task 25]]-$C$57)</f>
        <v>Pendiente</v>
      </c>
    </row>
    <row r="10" spans="1:52" x14ac:dyDescent="0.25">
      <c r="A10" s="45"/>
      <c r="B10" s="46"/>
      <c r="C10" s="20" t="s">
        <v>9</v>
      </c>
      <c r="D10" s="20" t="s">
        <v>9</v>
      </c>
      <c r="E10" s="20" t="s">
        <v>9</v>
      </c>
      <c r="F10" s="20" t="s">
        <v>9</v>
      </c>
      <c r="G10" s="20" t="s">
        <v>9</v>
      </c>
      <c r="H10" s="20" t="s">
        <v>9</v>
      </c>
      <c r="I10" s="20" t="s">
        <v>9</v>
      </c>
      <c r="J10" s="20" t="s">
        <v>9</v>
      </c>
      <c r="K10" s="20" t="s">
        <v>9</v>
      </c>
      <c r="L10" s="20" t="s">
        <v>9</v>
      </c>
      <c r="M10" s="20" t="s">
        <v>9</v>
      </c>
      <c r="N10" s="20" t="s">
        <v>9</v>
      </c>
      <c r="O10" s="20" t="s">
        <v>9</v>
      </c>
      <c r="P10" s="20" t="s">
        <v>9</v>
      </c>
      <c r="Q10" s="20" t="s">
        <v>9</v>
      </c>
      <c r="R10" s="20" t="s">
        <v>9</v>
      </c>
      <c r="S10" s="20" t="s">
        <v>9</v>
      </c>
      <c r="T10" s="20" t="s">
        <v>9</v>
      </c>
      <c r="U10" s="20" t="s">
        <v>9</v>
      </c>
      <c r="V10" s="20" t="s">
        <v>9</v>
      </c>
      <c r="W10" s="20" t="s">
        <v>9</v>
      </c>
      <c r="X10" s="20" t="s">
        <v>9</v>
      </c>
      <c r="Y10" s="20" t="s">
        <v>9</v>
      </c>
      <c r="Z10" s="20" t="s">
        <v>9</v>
      </c>
      <c r="AA10" s="20" t="s">
        <v>9</v>
      </c>
      <c r="AB10" s="40" t="str">
        <f>IF(Tabla1426[[#This Row],[Entrega  task 1 ]]="P","Pendiente",Tabla1426[[#This Row],[Entrega  task 1 ]]-$C$33)</f>
        <v>Pendiente</v>
      </c>
      <c r="AC10" s="41" t="str">
        <f>IF(Tabla1426[[#This Row],[Entrega task2]]="P","Pendiente",Tabla1426[[#This Row],[Entrega task2]]-$C$34)</f>
        <v>Pendiente</v>
      </c>
      <c r="AD10" s="42" t="str">
        <f>IF(Tabla1426[[#This Row],[Entrega task 3]]="P","Pendiente",Tabla1426[[#This Row],[Entrega task 3]]-$C$35)</f>
        <v>Pendiente</v>
      </c>
      <c r="AE10" s="42" t="str">
        <f>IF(Tabla1426[[#This Row],[Entrega task 4]]="P","Pendiente",Tabla1426[[#This Row],[Entrega task 4]]-$C$36)</f>
        <v>Pendiente</v>
      </c>
      <c r="AF10" s="42" t="str">
        <f>IF(Tabla1426[[#This Row],[Entrega task 5 ]]="P","Pendiente",Tabla1426[[#This Row],[Entrega task 5 ]]-$C$37)</f>
        <v>Pendiente</v>
      </c>
      <c r="AG10" s="42" t="str">
        <f>IF(Tabla1426[[#This Row],[Entrega task 6 ]]="P","Pendiente",Tabla1426[[#This Row],[Entrega task 6 ]]-$C$38)</f>
        <v>Pendiente</v>
      </c>
      <c r="AH10" s="42" t="str">
        <f>IF(Tabla1426[[#This Row],[Entrega task 7 ]]="P","Pendiente",Tabla1426[[#This Row],[Entrega task 7 ]]-$C$39)</f>
        <v>Pendiente</v>
      </c>
      <c r="AI10" s="42" t="str">
        <f>IF(Tabla1426[[#This Row],[Entrega task 8]]="P","Pendiente",Tabla1426[[#This Row],[Entrega task 8]]-$C$40)</f>
        <v>Pendiente</v>
      </c>
      <c r="AJ10" s="43" t="str">
        <f>IF(Tabla1426[[#This Row],[Entrega task 9]]="P","Pendiente",Tabla1426[[#This Row],[Entrega task 9]]-$C$41)</f>
        <v>Pendiente</v>
      </c>
      <c r="AK10" s="43" t="str">
        <f>IF(Tabla1426[[#This Row],[Entrega task 10]]="P","Pendiente",Tabla1426[[#This Row],[Entrega task 10]]-$C$42)</f>
        <v>Pendiente</v>
      </c>
      <c r="AL10" s="42" t="str">
        <f>IF(Tabla1426[[#This Row],[Entrega task 11]]="P","Pendiente",Tabla1426[[#This Row],[Entrega task 11]]-$C$43)</f>
        <v>Pendiente</v>
      </c>
      <c r="AM10" s="42" t="str">
        <f>IF(Tabla1426[[#This Row],[Entrega task 12]]="P","Pendiente",Tabla1426[[#This Row],[Entrega task 12]]-$C$44)</f>
        <v>Pendiente</v>
      </c>
      <c r="AN10" s="42" t="str">
        <f>IF(Tabla1426[[#This Row],[Entrega task 13]]="P","Pendiente",Tabla1426[[#This Row],[Entrega task 13]]-$C$45)</f>
        <v>Pendiente</v>
      </c>
      <c r="AO10" s="42" t="str">
        <f>IF(Tabla1426[[#This Row],[Entrega task 14]]="P","Pendiente",Tabla1426[[#This Row],[Entrega task 14]]-$C$46)</f>
        <v>Pendiente</v>
      </c>
      <c r="AP10" s="42" t="str">
        <f>IF(Tabla1426[[#This Row],[Entrega task 15]]="P","Pendiente",Tabla1426[[#This Row],[Entrega task 15]]-$C$47)</f>
        <v>Pendiente</v>
      </c>
      <c r="AQ10" s="42" t="str">
        <f>IF(Tabla1426[[#This Row],[Entrega task 16]]="P","Pendiente",Tabla1426[[#This Row],[Entrega task 16]]-$C$48)</f>
        <v>Pendiente</v>
      </c>
      <c r="AR10" s="42" t="str">
        <f>IF(Tabla1426[[#This Row],[Entrega task 17]]="P","Pendiente",Tabla1426[[#This Row],[Entrega task 17]]-$C$49)</f>
        <v>Pendiente</v>
      </c>
      <c r="AS10" s="42" t="str">
        <f>IF(Tabla1426[[#This Row],[Entrega task 18]]="P","Pendiente",Tabla1426[[#This Row],[Entrega task 18]]-$C$50)</f>
        <v>Pendiente</v>
      </c>
      <c r="AT10" s="42" t="str">
        <f>IF(Tabla1426[[#This Row],[Entrega task 19]]="P","Pendiente",Tabla1426[[#This Row],[Entrega task 19]]-$C$51)</f>
        <v>Pendiente</v>
      </c>
      <c r="AU10" s="42" t="str">
        <f>IF(Tabla1426[[#This Row],[Entrega task 20]]="P","Pendiente",Tabla1426[[#This Row],[Entrega task 20]]-$C$52)</f>
        <v>Pendiente</v>
      </c>
      <c r="AV10" s="42" t="str">
        <f>IF(Tabla1426[[#This Row],[Entrega task 21]]="P","Pendiente",Tabla1426[[#This Row],[Entrega task 21]]-$C$53)</f>
        <v>Pendiente</v>
      </c>
      <c r="AW10" s="42" t="str">
        <f>IF(Tabla1426[[#This Row],[Entrega task 22]]="P","Pendiente",Tabla1426[[#This Row],[Entrega task 22]]-$C$54)</f>
        <v>Pendiente</v>
      </c>
      <c r="AX10" s="42" t="str">
        <f>IF(Tabla1426[[#This Row],[Entrega task 23]]="P","Pendiente",Tabla1426[[#This Row],[Entrega task 23]]-$C$55)</f>
        <v>Pendiente</v>
      </c>
      <c r="AY10" s="42" t="str">
        <f>IF(Tabla1426[[#This Row],[Entrega task 24]]="P","Pendiente",Tabla1426[[#This Row],[Entrega task 24]]-$C$56)</f>
        <v>Pendiente</v>
      </c>
      <c r="AZ10" s="42" t="str">
        <f>IF(Tabla1426[[#This Row],[Entrega task 25]]="P","Pendiente",Tabla1426[[#This Row],[Entrega task 25]]-$C$57)</f>
        <v>Pendiente</v>
      </c>
    </row>
    <row r="11" spans="1:52" x14ac:dyDescent="0.25">
      <c r="A11" s="45"/>
      <c r="B11" s="46"/>
      <c r="C11" s="20" t="s">
        <v>9</v>
      </c>
      <c r="D11" s="20" t="s">
        <v>9</v>
      </c>
      <c r="E11" s="20" t="s">
        <v>9</v>
      </c>
      <c r="F11" s="20" t="s">
        <v>9</v>
      </c>
      <c r="G11" s="20" t="s">
        <v>9</v>
      </c>
      <c r="H11" s="20" t="s">
        <v>9</v>
      </c>
      <c r="I11" s="20" t="s">
        <v>9</v>
      </c>
      <c r="J11" s="20" t="s">
        <v>9</v>
      </c>
      <c r="K11" s="20" t="s">
        <v>9</v>
      </c>
      <c r="L11" s="20" t="s">
        <v>9</v>
      </c>
      <c r="M11" s="20" t="s">
        <v>9</v>
      </c>
      <c r="N11" s="20" t="s">
        <v>9</v>
      </c>
      <c r="O11" s="20" t="s">
        <v>9</v>
      </c>
      <c r="P11" s="20" t="s">
        <v>9</v>
      </c>
      <c r="Q11" s="20" t="s">
        <v>9</v>
      </c>
      <c r="R11" s="20" t="s">
        <v>9</v>
      </c>
      <c r="S11" s="20" t="s">
        <v>9</v>
      </c>
      <c r="T11" s="20" t="s">
        <v>9</v>
      </c>
      <c r="U11" s="20" t="s">
        <v>9</v>
      </c>
      <c r="V11" s="20" t="s">
        <v>9</v>
      </c>
      <c r="W11" s="20" t="s">
        <v>9</v>
      </c>
      <c r="X11" s="20" t="s">
        <v>9</v>
      </c>
      <c r="Y11" s="20" t="s">
        <v>9</v>
      </c>
      <c r="Z11" s="20" t="s">
        <v>9</v>
      </c>
      <c r="AA11" s="20" t="s">
        <v>9</v>
      </c>
      <c r="AB11" s="40" t="str">
        <f>IF(Tabla1426[[#This Row],[Entrega  task 1 ]]="P","Pendiente",Tabla1426[[#This Row],[Entrega  task 1 ]]-$C$33)</f>
        <v>Pendiente</v>
      </c>
      <c r="AC11" s="41" t="str">
        <f>IF(Tabla1426[[#This Row],[Entrega task2]]="P","Pendiente",Tabla1426[[#This Row],[Entrega task2]]-$C$34)</f>
        <v>Pendiente</v>
      </c>
      <c r="AD11" s="42" t="str">
        <f>IF(Tabla1426[[#This Row],[Entrega task 3]]="P","Pendiente",Tabla1426[[#This Row],[Entrega task 3]]-$C$35)</f>
        <v>Pendiente</v>
      </c>
      <c r="AE11" s="42" t="str">
        <f>IF(Tabla1426[[#This Row],[Entrega task 4]]="P","Pendiente",Tabla1426[[#This Row],[Entrega task 4]]-$C$36)</f>
        <v>Pendiente</v>
      </c>
      <c r="AF11" s="42" t="str">
        <f>IF(Tabla1426[[#This Row],[Entrega task 5 ]]="P","Pendiente",Tabla1426[[#This Row],[Entrega task 5 ]]-$C$37)</f>
        <v>Pendiente</v>
      </c>
      <c r="AG11" s="42" t="str">
        <f>IF(Tabla1426[[#This Row],[Entrega task 6 ]]="P","Pendiente",Tabla1426[[#This Row],[Entrega task 6 ]]-$C$38)</f>
        <v>Pendiente</v>
      </c>
      <c r="AH11" s="42" t="str">
        <f>IF(Tabla1426[[#This Row],[Entrega task 7 ]]="P","Pendiente",Tabla1426[[#This Row],[Entrega task 7 ]]-$C$39)</f>
        <v>Pendiente</v>
      </c>
      <c r="AI11" s="42" t="str">
        <f>IF(Tabla1426[[#This Row],[Entrega task 8]]="P","Pendiente",Tabla1426[[#This Row],[Entrega task 8]]-$C$40)</f>
        <v>Pendiente</v>
      </c>
      <c r="AJ11" s="43" t="str">
        <f>IF(Tabla1426[[#This Row],[Entrega task 9]]="P","Pendiente",Tabla1426[[#This Row],[Entrega task 9]]-$C$41)</f>
        <v>Pendiente</v>
      </c>
      <c r="AK11" s="43" t="str">
        <f>IF(Tabla1426[[#This Row],[Entrega task 10]]="P","Pendiente",Tabla1426[[#This Row],[Entrega task 10]]-$C$42)</f>
        <v>Pendiente</v>
      </c>
      <c r="AL11" s="42" t="str">
        <f>IF(Tabla1426[[#This Row],[Entrega task 11]]="P","Pendiente",Tabla1426[[#This Row],[Entrega task 11]]-$C$43)</f>
        <v>Pendiente</v>
      </c>
      <c r="AM11" s="42" t="str">
        <f>IF(Tabla1426[[#This Row],[Entrega task 12]]="P","Pendiente",Tabla1426[[#This Row],[Entrega task 12]]-$C$44)</f>
        <v>Pendiente</v>
      </c>
      <c r="AN11" s="42" t="str">
        <f>IF(Tabla1426[[#This Row],[Entrega task 13]]="P","Pendiente",Tabla1426[[#This Row],[Entrega task 13]]-$C$45)</f>
        <v>Pendiente</v>
      </c>
      <c r="AO11" s="42" t="str">
        <f>IF(Tabla1426[[#This Row],[Entrega task 14]]="P","Pendiente",Tabla1426[[#This Row],[Entrega task 14]]-$C$46)</f>
        <v>Pendiente</v>
      </c>
      <c r="AP11" s="42" t="str">
        <f>IF(Tabla1426[[#This Row],[Entrega task 15]]="P","Pendiente",Tabla1426[[#This Row],[Entrega task 15]]-$C$47)</f>
        <v>Pendiente</v>
      </c>
      <c r="AQ11" s="42" t="str">
        <f>IF(Tabla1426[[#This Row],[Entrega task 16]]="P","Pendiente",Tabla1426[[#This Row],[Entrega task 16]]-$C$48)</f>
        <v>Pendiente</v>
      </c>
      <c r="AR11" s="42" t="str">
        <f>IF(Tabla1426[[#This Row],[Entrega task 17]]="P","Pendiente",Tabla1426[[#This Row],[Entrega task 17]]-$C$49)</f>
        <v>Pendiente</v>
      </c>
      <c r="AS11" s="42" t="str">
        <f>IF(Tabla1426[[#This Row],[Entrega task 18]]="P","Pendiente",Tabla1426[[#This Row],[Entrega task 18]]-$C$50)</f>
        <v>Pendiente</v>
      </c>
      <c r="AT11" s="42" t="str">
        <f>IF(Tabla1426[[#This Row],[Entrega task 19]]="P","Pendiente",Tabla1426[[#This Row],[Entrega task 19]]-$C$51)</f>
        <v>Pendiente</v>
      </c>
      <c r="AU11" s="42" t="str">
        <f>IF(Tabla1426[[#This Row],[Entrega task 20]]="P","Pendiente",Tabla1426[[#This Row],[Entrega task 20]]-$C$52)</f>
        <v>Pendiente</v>
      </c>
      <c r="AV11" s="42" t="str">
        <f>IF(Tabla1426[[#This Row],[Entrega task 21]]="P","Pendiente",Tabla1426[[#This Row],[Entrega task 21]]-$C$53)</f>
        <v>Pendiente</v>
      </c>
      <c r="AW11" s="42" t="str">
        <f>IF(Tabla1426[[#This Row],[Entrega task 22]]="P","Pendiente",Tabla1426[[#This Row],[Entrega task 22]]-$C$54)</f>
        <v>Pendiente</v>
      </c>
      <c r="AX11" s="42" t="str">
        <f>IF(Tabla1426[[#This Row],[Entrega task 23]]="P","Pendiente",Tabla1426[[#This Row],[Entrega task 23]]-$C$55)</f>
        <v>Pendiente</v>
      </c>
      <c r="AY11" s="42" t="str">
        <f>IF(Tabla1426[[#This Row],[Entrega task 24]]="P","Pendiente",Tabla1426[[#This Row],[Entrega task 24]]-$C$56)</f>
        <v>Pendiente</v>
      </c>
      <c r="AZ11" s="42" t="str">
        <f>IF(Tabla1426[[#This Row],[Entrega task 25]]="P","Pendiente",Tabla1426[[#This Row],[Entrega task 25]]-$C$57)</f>
        <v>Pendiente</v>
      </c>
    </row>
    <row r="12" spans="1:52" x14ac:dyDescent="0.25">
      <c r="A12" s="45"/>
      <c r="B12" s="46"/>
      <c r="C12" s="20" t="s">
        <v>9</v>
      </c>
      <c r="D12" s="20" t="s">
        <v>9</v>
      </c>
      <c r="E12" s="20" t="s">
        <v>9</v>
      </c>
      <c r="F12" s="20" t="s">
        <v>9</v>
      </c>
      <c r="G12" s="20" t="s">
        <v>9</v>
      </c>
      <c r="H12" s="20" t="s">
        <v>9</v>
      </c>
      <c r="I12" s="20" t="s">
        <v>9</v>
      </c>
      <c r="J12" s="20" t="s">
        <v>9</v>
      </c>
      <c r="K12" s="20" t="s">
        <v>9</v>
      </c>
      <c r="L12" s="20" t="s">
        <v>9</v>
      </c>
      <c r="M12" s="20" t="s">
        <v>9</v>
      </c>
      <c r="N12" s="20" t="s">
        <v>9</v>
      </c>
      <c r="O12" s="20" t="s">
        <v>9</v>
      </c>
      <c r="P12" s="20" t="s">
        <v>9</v>
      </c>
      <c r="Q12" s="20" t="s">
        <v>9</v>
      </c>
      <c r="R12" s="20" t="s">
        <v>9</v>
      </c>
      <c r="S12" s="20" t="s">
        <v>9</v>
      </c>
      <c r="T12" s="20" t="s">
        <v>9</v>
      </c>
      <c r="U12" s="20" t="s">
        <v>9</v>
      </c>
      <c r="V12" s="20" t="s">
        <v>9</v>
      </c>
      <c r="W12" s="20" t="s">
        <v>9</v>
      </c>
      <c r="X12" s="20" t="s">
        <v>9</v>
      </c>
      <c r="Y12" s="20" t="s">
        <v>9</v>
      </c>
      <c r="Z12" s="20" t="s">
        <v>9</v>
      </c>
      <c r="AA12" s="20" t="s">
        <v>9</v>
      </c>
      <c r="AB12" s="40" t="str">
        <f>IF(Tabla1426[[#This Row],[Entrega  task 1 ]]="P","Pendiente",Tabla1426[[#This Row],[Entrega  task 1 ]]-$C$33)</f>
        <v>Pendiente</v>
      </c>
      <c r="AC12" s="41" t="str">
        <f>IF(Tabla1426[[#This Row],[Entrega task2]]="P","Pendiente",Tabla1426[[#This Row],[Entrega task2]]-$C$34)</f>
        <v>Pendiente</v>
      </c>
      <c r="AD12" s="42" t="str">
        <f>IF(Tabla1426[[#This Row],[Entrega task 3]]="P","Pendiente",Tabla1426[[#This Row],[Entrega task 3]]-$C$35)</f>
        <v>Pendiente</v>
      </c>
      <c r="AE12" s="42" t="str">
        <f>IF(Tabla1426[[#This Row],[Entrega task 4]]="P","Pendiente",Tabla1426[[#This Row],[Entrega task 4]]-$C$36)</f>
        <v>Pendiente</v>
      </c>
      <c r="AF12" s="42" t="str">
        <f>IF(Tabla1426[[#This Row],[Entrega task 5 ]]="P","Pendiente",Tabla1426[[#This Row],[Entrega task 5 ]]-$C$37)</f>
        <v>Pendiente</v>
      </c>
      <c r="AG12" s="42" t="str">
        <f>IF(Tabla1426[[#This Row],[Entrega task 6 ]]="P","Pendiente",Tabla1426[[#This Row],[Entrega task 6 ]]-$C$38)</f>
        <v>Pendiente</v>
      </c>
      <c r="AH12" s="42" t="str">
        <f>IF(Tabla1426[[#This Row],[Entrega task 7 ]]="P","Pendiente",Tabla1426[[#This Row],[Entrega task 7 ]]-$C$39)</f>
        <v>Pendiente</v>
      </c>
      <c r="AI12" s="42" t="str">
        <f>IF(Tabla1426[[#This Row],[Entrega task 8]]="P","Pendiente",Tabla1426[[#This Row],[Entrega task 8]]-$C$40)</f>
        <v>Pendiente</v>
      </c>
      <c r="AJ12" s="43" t="str">
        <f>IF(Tabla1426[[#This Row],[Entrega task 9]]="P","Pendiente",Tabla1426[[#This Row],[Entrega task 9]]-$C$41)</f>
        <v>Pendiente</v>
      </c>
      <c r="AK12" s="43" t="str">
        <f>IF(Tabla1426[[#This Row],[Entrega task 10]]="P","Pendiente",Tabla1426[[#This Row],[Entrega task 10]]-$C$42)</f>
        <v>Pendiente</v>
      </c>
      <c r="AL12" s="42" t="str">
        <f>IF(Tabla1426[[#This Row],[Entrega task 11]]="P","Pendiente",Tabla1426[[#This Row],[Entrega task 11]]-$C$43)</f>
        <v>Pendiente</v>
      </c>
      <c r="AM12" s="42" t="str">
        <f>IF(Tabla1426[[#This Row],[Entrega task 12]]="P","Pendiente",Tabla1426[[#This Row],[Entrega task 12]]-$C$44)</f>
        <v>Pendiente</v>
      </c>
      <c r="AN12" s="42" t="str">
        <f>IF(Tabla1426[[#This Row],[Entrega task 13]]="P","Pendiente",Tabla1426[[#This Row],[Entrega task 13]]-$C$45)</f>
        <v>Pendiente</v>
      </c>
      <c r="AO12" s="42" t="str">
        <f>IF(Tabla1426[[#This Row],[Entrega task 14]]="P","Pendiente",Tabla1426[[#This Row],[Entrega task 14]]-$C$46)</f>
        <v>Pendiente</v>
      </c>
      <c r="AP12" s="42" t="str">
        <f>IF(Tabla1426[[#This Row],[Entrega task 15]]="P","Pendiente",Tabla1426[[#This Row],[Entrega task 15]]-$C$47)</f>
        <v>Pendiente</v>
      </c>
      <c r="AQ12" s="42" t="str">
        <f>IF(Tabla1426[[#This Row],[Entrega task 16]]="P","Pendiente",Tabla1426[[#This Row],[Entrega task 16]]-$C$48)</f>
        <v>Pendiente</v>
      </c>
      <c r="AR12" s="42" t="str">
        <f>IF(Tabla1426[[#This Row],[Entrega task 17]]="P","Pendiente",Tabla1426[[#This Row],[Entrega task 17]]-$C$49)</f>
        <v>Pendiente</v>
      </c>
      <c r="AS12" s="42" t="str">
        <f>IF(Tabla1426[[#This Row],[Entrega task 18]]="P","Pendiente",Tabla1426[[#This Row],[Entrega task 18]]-$C$50)</f>
        <v>Pendiente</v>
      </c>
      <c r="AT12" s="42" t="str">
        <f>IF(Tabla1426[[#This Row],[Entrega task 19]]="P","Pendiente",Tabla1426[[#This Row],[Entrega task 19]]-$C$51)</f>
        <v>Pendiente</v>
      </c>
      <c r="AU12" s="42" t="str">
        <f>IF(Tabla1426[[#This Row],[Entrega task 20]]="P","Pendiente",Tabla1426[[#This Row],[Entrega task 20]]-$C$52)</f>
        <v>Pendiente</v>
      </c>
      <c r="AV12" s="42" t="str">
        <f>IF(Tabla1426[[#This Row],[Entrega task 21]]="P","Pendiente",Tabla1426[[#This Row],[Entrega task 21]]-$C$53)</f>
        <v>Pendiente</v>
      </c>
      <c r="AW12" s="42" t="str">
        <f>IF(Tabla1426[[#This Row],[Entrega task 22]]="P","Pendiente",Tabla1426[[#This Row],[Entrega task 22]]-$C$54)</f>
        <v>Pendiente</v>
      </c>
      <c r="AX12" s="42" t="str">
        <f>IF(Tabla1426[[#This Row],[Entrega task 23]]="P","Pendiente",Tabla1426[[#This Row],[Entrega task 23]]-$C$55)</f>
        <v>Pendiente</v>
      </c>
      <c r="AY12" s="42" t="str">
        <f>IF(Tabla1426[[#This Row],[Entrega task 24]]="P","Pendiente",Tabla1426[[#This Row],[Entrega task 24]]-$C$56)</f>
        <v>Pendiente</v>
      </c>
      <c r="AZ12" s="42" t="str">
        <f>IF(Tabla1426[[#This Row],[Entrega task 25]]="P","Pendiente",Tabla1426[[#This Row],[Entrega task 25]]-$C$57)</f>
        <v>Pendiente</v>
      </c>
    </row>
    <row r="13" spans="1:52" x14ac:dyDescent="0.25">
      <c r="A13" s="45"/>
      <c r="B13" s="46"/>
      <c r="C13" s="20" t="s">
        <v>9</v>
      </c>
      <c r="D13" s="20" t="s">
        <v>9</v>
      </c>
      <c r="E13" s="20" t="s">
        <v>9</v>
      </c>
      <c r="F13" s="20" t="s">
        <v>9</v>
      </c>
      <c r="G13" s="20" t="s">
        <v>9</v>
      </c>
      <c r="H13" s="20" t="s">
        <v>9</v>
      </c>
      <c r="I13" s="20" t="s">
        <v>9</v>
      </c>
      <c r="J13" s="20" t="s">
        <v>9</v>
      </c>
      <c r="K13" s="20" t="s">
        <v>9</v>
      </c>
      <c r="L13" s="20" t="s">
        <v>9</v>
      </c>
      <c r="M13" s="20" t="s">
        <v>9</v>
      </c>
      <c r="N13" s="20" t="s">
        <v>9</v>
      </c>
      <c r="O13" s="20" t="s">
        <v>9</v>
      </c>
      <c r="P13" s="20" t="s">
        <v>9</v>
      </c>
      <c r="Q13" s="20" t="s">
        <v>9</v>
      </c>
      <c r="R13" s="20" t="s">
        <v>9</v>
      </c>
      <c r="S13" s="20" t="s">
        <v>9</v>
      </c>
      <c r="T13" s="20" t="s">
        <v>9</v>
      </c>
      <c r="U13" s="20" t="s">
        <v>9</v>
      </c>
      <c r="V13" s="20" t="s">
        <v>9</v>
      </c>
      <c r="W13" s="20" t="s">
        <v>9</v>
      </c>
      <c r="X13" s="20" t="s">
        <v>9</v>
      </c>
      <c r="Y13" s="20" t="s">
        <v>9</v>
      </c>
      <c r="Z13" s="20" t="s">
        <v>9</v>
      </c>
      <c r="AA13" s="20" t="s">
        <v>9</v>
      </c>
      <c r="AB13" s="40" t="str">
        <f>IF(Tabla1426[[#This Row],[Entrega  task 1 ]]="P","Pendiente",Tabla1426[[#This Row],[Entrega  task 1 ]]-$C$33)</f>
        <v>Pendiente</v>
      </c>
      <c r="AC13" s="41" t="str">
        <f>IF(Tabla1426[[#This Row],[Entrega task2]]="P","Pendiente",Tabla1426[[#This Row],[Entrega task2]]-$C$34)</f>
        <v>Pendiente</v>
      </c>
      <c r="AD13" s="42" t="str">
        <f>IF(Tabla1426[[#This Row],[Entrega task 3]]="P","Pendiente",Tabla1426[[#This Row],[Entrega task 3]]-$C$35)</f>
        <v>Pendiente</v>
      </c>
      <c r="AE13" s="42" t="str">
        <f>IF(Tabla1426[[#This Row],[Entrega task 4]]="P","Pendiente",Tabla1426[[#This Row],[Entrega task 4]]-$C$36)</f>
        <v>Pendiente</v>
      </c>
      <c r="AF13" s="42" t="str">
        <f>IF(Tabla1426[[#This Row],[Entrega task 5 ]]="P","Pendiente",Tabla1426[[#This Row],[Entrega task 5 ]]-$C$37)</f>
        <v>Pendiente</v>
      </c>
      <c r="AG13" s="42" t="str">
        <f>IF(Tabla1426[[#This Row],[Entrega task 6 ]]="P","Pendiente",Tabla1426[[#This Row],[Entrega task 6 ]]-$C$38)</f>
        <v>Pendiente</v>
      </c>
      <c r="AH13" s="42" t="str">
        <f>IF(Tabla1426[[#This Row],[Entrega task 7 ]]="P","Pendiente",Tabla1426[[#This Row],[Entrega task 7 ]]-$C$39)</f>
        <v>Pendiente</v>
      </c>
      <c r="AI13" s="42" t="str">
        <f>IF(Tabla1426[[#This Row],[Entrega task 8]]="P","Pendiente",Tabla1426[[#This Row],[Entrega task 8]]-$C$40)</f>
        <v>Pendiente</v>
      </c>
      <c r="AJ13" s="43" t="str">
        <f>IF(Tabla1426[[#This Row],[Entrega task 9]]="P","Pendiente",Tabla1426[[#This Row],[Entrega task 9]]-$C$41)</f>
        <v>Pendiente</v>
      </c>
      <c r="AK13" s="43" t="str">
        <f>IF(Tabla1426[[#This Row],[Entrega task 10]]="P","Pendiente",Tabla1426[[#This Row],[Entrega task 10]]-$C$42)</f>
        <v>Pendiente</v>
      </c>
      <c r="AL13" s="42" t="str">
        <f>IF(Tabla1426[[#This Row],[Entrega task 11]]="P","Pendiente",Tabla1426[[#This Row],[Entrega task 11]]-$C$43)</f>
        <v>Pendiente</v>
      </c>
      <c r="AM13" s="42" t="str">
        <f>IF(Tabla1426[[#This Row],[Entrega task 12]]="P","Pendiente",Tabla1426[[#This Row],[Entrega task 12]]-$C$44)</f>
        <v>Pendiente</v>
      </c>
      <c r="AN13" s="42" t="str">
        <f>IF(Tabla1426[[#This Row],[Entrega task 13]]="P","Pendiente",Tabla1426[[#This Row],[Entrega task 13]]-$C$45)</f>
        <v>Pendiente</v>
      </c>
      <c r="AO13" s="42" t="str">
        <f>IF(Tabla1426[[#This Row],[Entrega task 14]]="P","Pendiente",Tabla1426[[#This Row],[Entrega task 14]]-$C$46)</f>
        <v>Pendiente</v>
      </c>
      <c r="AP13" s="42" t="str">
        <f>IF(Tabla1426[[#This Row],[Entrega task 15]]="P","Pendiente",Tabla1426[[#This Row],[Entrega task 15]]-$C$47)</f>
        <v>Pendiente</v>
      </c>
      <c r="AQ13" s="42" t="str">
        <f>IF(Tabla1426[[#This Row],[Entrega task 16]]="P","Pendiente",Tabla1426[[#This Row],[Entrega task 16]]-$C$48)</f>
        <v>Pendiente</v>
      </c>
      <c r="AR13" s="42" t="str">
        <f>IF(Tabla1426[[#This Row],[Entrega task 17]]="P","Pendiente",Tabla1426[[#This Row],[Entrega task 17]]-$C$49)</f>
        <v>Pendiente</v>
      </c>
      <c r="AS13" s="42" t="str">
        <f>IF(Tabla1426[[#This Row],[Entrega task 18]]="P","Pendiente",Tabla1426[[#This Row],[Entrega task 18]]-$C$50)</f>
        <v>Pendiente</v>
      </c>
      <c r="AT13" s="42" t="str">
        <f>IF(Tabla1426[[#This Row],[Entrega task 19]]="P","Pendiente",Tabla1426[[#This Row],[Entrega task 19]]-$C$51)</f>
        <v>Pendiente</v>
      </c>
      <c r="AU13" s="42" t="str">
        <f>IF(Tabla1426[[#This Row],[Entrega task 20]]="P","Pendiente",Tabla1426[[#This Row],[Entrega task 20]]-$C$52)</f>
        <v>Pendiente</v>
      </c>
      <c r="AV13" s="42" t="str">
        <f>IF(Tabla1426[[#This Row],[Entrega task 21]]="P","Pendiente",Tabla1426[[#This Row],[Entrega task 21]]-$C$53)</f>
        <v>Pendiente</v>
      </c>
      <c r="AW13" s="42" t="str">
        <f>IF(Tabla1426[[#This Row],[Entrega task 22]]="P","Pendiente",Tabla1426[[#This Row],[Entrega task 22]]-$C$54)</f>
        <v>Pendiente</v>
      </c>
      <c r="AX13" s="42" t="str">
        <f>IF(Tabla1426[[#This Row],[Entrega task 23]]="P","Pendiente",Tabla1426[[#This Row],[Entrega task 23]]-$C$55)</f>
        <v>Pendiente</v>
      </c>
      <c r="AY13" s="42" t="str">
        <f>IF(Tabla1426[[#This Row],[Entrega task 24]]="P","Pendiente",Tabla1426[[#This Row],[Entrega task 24]]-$C$56)</f>
        <v>Pendiente</v>
      </c>
      <c r="AZ13" s="42" t="str">
        <f>IF(Tabla1426[[#This Row],[Entrega task 25]]="P","Pendiente",Tabla1426[[#This Row],[Entrega task 25]]-$C$57)</f>
        <v>Pendiente</v>
      </c>
    </row>
    <row r="14" spans="1:52" x14ac:dyDescent="0.25">
      <c r="A14" s="45"/>
      <c r="B14" s="46"/>
      <c r="C14" s="20" t="s">
        <v>9</v>
      </c>
      <c r="D14" s="20" t="s">
        <v>9</v>
      </c>
      <c r="E14" s="20" t="s">
        <v>9</v>
      </c>
      <c r="F14" s="20" t="s">
        <v>9</v>
      </c>
      <c r="G14" s="20" t="s">
        <v>9</v>
      </c>
      <c r="H14" s="20" t="s">
        <v>9</v>
      </c>
      <c r="I14" s="20" t="s">
        <v>9</v>
      </c>
      <c r="J14" s="20" t="s">
        <v>9</v>
      </c>
      <c r="K14" s="20" t="s">
        <v>9</v>
      </c>
      <c r="L14" s="20" t="s">
        <v>9</v>
      </c>
      <c r="M14" s="20" t="s">
        <v>9</v>
      </c>
      <c r="N14" s="20" t="s">
        <v>9</v>
      </c>
      <c r="O14" s="20" t="s">
        <v>9</v>
      </c>
      <c r="P14" s="20" t="s">
        <v>9</v>
      </c>
      <c r="Q14" s="20" t="s">
        <v>9</v>
      </c>
      <c r="R14" s="20" t="s">
        <v>9</v>
      </c>
      <c r="S14" s="20" t="s">
        <v>9</v>
      </c>
      <c r="T14" s="20" t="s">
        <v>9</v>
      </c>
      <c r="U14" s="20" t="s">
        <v>9</v>
      </c>
      <c r="V14" s="20" t="s">
        <v>9</v>
      </c>
      <c r="W14" s="20" t="s">
        <v>9</v>
      </c>
      <c r="X14" s="20" t="s">
        <v>9</v>
      </c>
      <c r="Y14" s="20" t="s">
        <v>9</v>
      </c>
      <c r="Z14" s="20" t="s">
        <v>9</v>
      </c>
      <c r="AA14" s="20" t="s">
        <v>9</v>
      </c>
      <c r="AB14" s="40" t="str">
        <f>IF(Tabla1426[[#This Row],[Entrega  task 1 ]]="P","Pendiente",Tabla1426[[#This Row],[Entrega  task 1 ]]-$C$33)</f>
        <v>Pendiente</v>
      </c>
      <c r="AC14" s="41" t="str">
        <f>IF(Tabla1426[[#This Row],[Entrega task2]]="P","Pendiente",Tabla1426[[#This Row],[Entrega task2]]-$C$34)</f>
        <v>Pendiente</v>
      </c>
      <c r="AD14" s="42" t="str">
        <f>IF(Tabla1426[[#This Row],[Entrega task 3]]="P","Pendiente",Tabla1426[[#This Row],[Entrega task 3]]-$C$35)</f>
        <v>Pendiente</v>
      </c>
      <c r="AE14" s="42" t="str">
        <f>IF(Tabla1426[[#This Row],[Entrega task 4]]="P","Pendiente",Tabla1426[[#This Row],[Entrega task 4]]-$C$36)</f>
        <v>Pendiente</v>
      </c>
      <c r="AF14" s="42" t="str">
        <f>IF(Tabla1426[[#This Row],[Entrega task 5 ]]="P","Pendiente",Tabla1426[[#This Row],[Entrega task 5 ]]-$C$37)</f>
        <v>Pendiente</v>
      </c>
      <c r="AG14" s="42" t="str">
        <f>IF(Tabla1426[[#This Row],[Entrega task 6 ]]="P","Pendiente",Tabla1426[[#This Row],[Entrega task 6 ]]-$C$38)</f>
        <v>Pendiente</v>
      </c>
      <c r="AH14" s="42" t="str">
        <f>IF(Tabla1426[[#This Row],[Entrega task 7 ]]="P","Pendiente",Tabla1426[[#This Row],[Entrega task 7 ]]-$C$39)</f>
        <v>Pendiente</v>
      </c>
      <c r="AI14" s="42" t="str">
        <f>IF(Tabla1426[[#This Row],[Entrega task 8]]="P","Pendiente",Tabla1426[[#This Row],[Entrega task 8]]-$C$40)</f>
        <v>Pendiente</v>
      </c>
      <c r="AJ14" s="43" t="str">
        <f>IF(Tabla1426[[#This Row],[Entrega task 9]]="P","Pendiente",Tabla1426[[#This Row],[Entrega task 9]]-$C$41)</f>
        <v>Pendiente</v>
      </c>
      <c r="AK14" s="43" t="str">
        <f>IF(Tabla1426[[#This Row],[Entrega task 10]]="P","Pendiente",Tabla1426[[#This Row],[Entrega task 10]]-$C$42)</f>
        <v>Pendiente</v>
      </c>
      <c r="AL14" s="42" t="str">
        <f>IF(Tabla1426[[#This Row],[Entrega task 11]]="P","Pendiente",Tabla1426[[#This Row],[Entrega task 11]]-$C$43)</f>
        <v>Pendiente</v>
      </c>
      <c r="AM14" s="42" t="str">
        <f>IF(Tabla1426[[#This Row],[Entrega task 12]]="P","Pendiente",Tabla1426[[#This Row],[Entrega task 12]]-$C$44)</f>
        <v>Pendiente</v>
      </c>
      <c r="AN14" s="42" t="str">
        <f>IF(Tabla1426[[#This Row],[Entrega task 13]]="P","Pendiente",Tabla1426[[#This Row],[Entrega task 13]]-$C$45)</f>
        <v>Pendiente</v>
      </c>
      <c r="AO14" s="42" t="str">
        <f>IF(Tabla1426[[#This Row],[Entrega task 14]]="P","Pendiente",Tabla1426[[#This Row],[Entrega task 14]]-$C$46)</f>
        <v>Pendiente</v>
      </c>
      <c r="AP14" s="42" t="str">
        <f>IF(Tabla1426[[#This Row],[Entrega task 15]]="P","Pendiente",Tabla1426[[#This Row],[Entrega task 15]]-$C$47)</f>
        <v>Pendiente</v>
      </c>
      <c r="AQ14" s="42" t="str">
        <f>IF(Tabla1426[[#This Row],[Entrega task 16]]="P","Pendiente",Tabla1426[[#This Row],[Entrega task 16]]-$C$48)</f>
        <v>Pendiente</v>
      </c>
      <c r="AR14" s="42" t="str">
        <f>IF(Tabla1426[[#This Row],[Entrega task 17]]="P","Pendiente",Tabla1426[[#This Row],[Entrega task 17]]-$C$49)</f>
        <v>Pendiente</v>
      </c>
      <c r="AS14" s="42" t="str">
        <f>IF(Tabla1426[[#This Row],[Entrega task 18]]="P","Pendiente",Tabla1426[[#This Row],[Entrega task 18]]-$C$50)</f>
        <v>Pendiente</v>
      </c>
      <c r="AT14" s="42" t="str">
        <f>IF(Tabla1426[[#This Row],[Entrega task 19]]="P","Pendiente",Tabla1426[[#This Row],[Entrega task 19]]-$C$51)</f>
        <v>Pendiente</v>
      </c>
      <c r="AU14" s="42" t="str">
        <f>IF(Tabla1426[[#This Row],[Entrega task 20]]="P","Pendiente",Tabla1426[[#This Row],[Entrega task 20]]-$C$52)</f>
        <v>Pendiente</v>
      </c>
      <c r="AV14" s="42" t="str">
        <f>IF(Tabla1426[[#This Row],[Entrega task 21]]="P","Pendiente",Tabla1426[[#This Row],[Entrega task 21]]-$C$53)</f>
        <v>Pendiente</v>
      </c>
      <c r="AW14" s="42" t="str">
        <f>IF(Tabla1426[[#This Row],[Entrega task 22]]="P","Pendiente",Tabla1426[[#This Row],[Entrega task 22]]-$C$54)</f>
        <v>Pendiente</v>
      </c>
      <c r="AX14" s="42" t="str">
        <f>IF(Tabla1426[[#This Row],[Entrega task 23]]="P","Pendiente",Tabla1426[[#This Row],[Entrega task 23]]-$C$55)</f>
        <v>Pendiente</v>
      </c>
      <c r="AY14" s="42" t="str">
        <f>IF(Tabla1426[[#This Row],[Entrega task 24]]="P","Pendiente",Tabla1426[[#This Row],[Entrega task 24]]-$C$56)</f>
        <v>Pendiente</v>
      </c>
      <c r="AZ14" s="42" t="str">
        <f>IF(Tabla1426[[#This Row],[Entrega task 25]]="P","Pendiente",Tabla1426[[#This Row],[Entrega task 25]]-$C$57)</f>
        <v>Pendiente</v>
      </c>
    </row>
    <row r="15" spans="1:52" x14ac:dyDescent="0.25">
      <c r="A15" s="45"/>
      <c r="B15" s="46"/>
      <c r="C15" s="20" t="s">
        <v>9</v>
      </c>
      <c r="D15" s="20" t="s">
        <v>9</v>
      </c>
      <c r="E15" s="20" t="s">
        <v>9</v>
      </c>
      <c r="F15" s="20" t="s">
        <v>9</v>
      </c>
      <c r="G15" s="20" t="s">
        <v>9</v>
      </c>
      <c r="H15" s="20" t="s">
        <v>9</v>
      </c>
      <c r="I15" s="20" t="s">
        <v>9</v>
      </c>
      <c r="J15" s="20" t="s">
        <v>9</v>
      </c>
      <c r="K15" s="20" t="s">
        <v>9</v>
      </c>
      <c r="L15" s="20" t="s">
        <v>9</v>
      </c>
      <c r="M15" s="20" t="s">
        <v>9</v>
      </c>
      <c r="N15" s="20" t="s">
        <v>9</v>
      </c>
      <c r="O15" s="20" t="s">
        <v>9</v>
      </c>
      <c r="P15" s="20" t="s">
        <v>9</v>
      </c>
      <c r="Q15" s="20" t="s">
        <v>9</v>
      </c>
      <c r="R15" s="20" t="s">
        <v>9</v>
      </c>
      <c r="S15" s="20" t="s">
        <v>9</v>
      </c>
      <c r="T15" s="20" t="s">
        <v>9</v>
      </c>
      <c r="U15" s="20" t="s">
        <v>9</v>
      </c>
      <c r="V15" s="20" t="s">
        <v>9</v>
      </c>
      <c r="W15" s="20" t="s">
        <v>9</v>
      </c>
      <c r="X15" s="20" t="s">
        <v>9</v>
      </c>
      <c r="Y15" s="20" t="s">
        <v>9</v>
      </c>
      <c r="Z15" s="20" t="s">
        <v>9</v>
      </c>
      <c r="AA15" s="20" t="s">
        <v>9</v>
      </c>
      <c r="AB15" s="40" t="str">
        <f>IF(Tabla1426[[#This Row],[Entrega  task 1 ]]="P","Pendiente",Tabla1426[[#This Row],[Entrega  task 1 ]]-$C$33)</f>
        <v>Pendiente</v>
      </c>
      <c r="AC15" s="41" t="str">
        <f>IF(Tabla1426[[#This Row],[Entrega task2]]="P","Pendiente",Tabla1426[[#This Row],[Entrega task2]]-$C$34)</f>
        <v>Pendiente</v>
      </c>
      <c r="AD15" s="42" t="str">
        <f>IF(Tabla1426[[#This Row],[Entrega task 3]]="P","Pendiente",Tabla1426[[#This Row],[Entrega task 3]]-$C$35)</f>
        <v>Pendiente</v>
      </c>
      <c r="AE15" s="42" t="str">
        <f>IF(Tabla1426[[#This Row],[Entrega task 4]]="P","Pendiente",Tabla1426[[#This Row],[Entrega task 4]]-$C$36)</f>
        <v>Pendiente</v>
      </c>
      <c r="AF15" s="42" t="str">
        <f>IF(Tabla1426[[#This Row],[Entrega task 5 ]]="P","Pendiente",Tabla1426[[#This Row],[Entrega task 5 ]]-$C$37)</f>
        <v>Pendiente</v>
      </c>
      <c r="AG15" s="42" t="str">
        <f>IF(Tabla1426[[#This Row],[Entrega task 6 ]]="P","Pendiente",Tabla1426[[#This Row],[Entrega task 6 ]]-$C$38)</f>
        <v>Pendiente</v>
      </c>
      <c r="AH15" s="42" t="str">
        <f>IF(Tabla1426[[#This Row],[Entrega task 7 ]]="P","Pendiente",Tabla1426[[#This Row],[Entrega task 7 ]]-$C$39)</f>
        <v>Pendiente</v>
      </c>
      <c r="AI15" s="42" t="str">
        <f>IF(Tabla1426[[#This Row],[Entrega task 8]]="P","Pendiente",Tabla1426[[#This Row],[Entrega task 8]]-$C$40)</f>
        <v>Pendiente</v>
      </c>
      <c r="AJ15" s="43" t="str">
        <f>IF(Tabla1426[[#This Row],[Entrega task 9]]="P","Pendiente",Tabla1426[[#This Row],[Entrega task 9]]-$C$41)</f>
        <v>Pendiente</v>
      </c>
      <c r="AK15" s="43" t="str">
        <f>IF(Tabla1426[[#This Row],[Entrega task 10]]="P","Pendiente",Tabla1426[[#This Row],[Entrega task 10]]-$C$42)</f>
        <v>Pendiente</v>
      </c>
      <c r="AL15" s="42" t="str">
        <f>IF(Tabla1426[[#This Row],[Entrega task 11]]="P","Pendiente",Tabla1426[[#This Row],[Entrega task 11]]-$C$43)</f>
        <v>Pendiente</v>
      </c>
      <c r="AM15" s="42" t="str">
        <f>IF(Tabla1426[[#This Row],[Entrega task 12]]="P","Pendiente",Tabla1426[[#This Row],[Entrega task 12]]-$C$44)</f>
        <v>Pendiente</v>
      </c>
      <c r="AN15" s="42" t="str">
        <f>IF(Tabla1426[[#This Row],[Entrega task 13]]="P","Pendiente",Tabla1426[[#This Row],[Entrega task 13]]-$C$45)</f>
        <v>Pendiente</v>
      </c>
      <c r="AO15" s="42" t="str">
        <f>IF(Tabla1426[[#This Row],[Entrega task 14]]="P","Pendiente",Tabla1426[[#This Row],[Entrega task 14]]-$C$46)</f>
        <v>Pendiente</v>
      </c>
      <c r="AP15" s="42" t="str">
        <f>IF(Tabla1426[[#This Row],[Entrega task 15]]="P","Pendiente",Tabla1426[[#This Row],[Entrega task 15]]-$C$47)</f>
        <v>Pendiente</v>
      </c>
      <c r="AQ15" s="42" t="str">
        <f>IF(Tabla1426[[#This Row],[Entrega task 16]]="P","Pendiente",Tabla1426[[#This Row],[Entrega task 16]]-$C$48)</f>
        <v>Pendiente</v>
      </c>
      <c r="AR15" s="42" t="str">
        <f>IF(Tabla1426[[#This Row],[Entrega task 17]]="P","Pendiente",Tabla1426[[#This Row],[Entrega task 17]]-$C$49)</f>
        <v>Pendiente</v>
      </c>
      <c r="AS15" s="42" t="str">
        <f>IF(Tabla1426[[#This Row],[Entrega task 18]]="P","Pendiente",Tabla1426[[#This Row],[Entrega task 18]]-$C$50)</f>
        <v>Pendiente</v>
      </c>
      <c r="AT15" s="42" t="str">
        <f>IF(Tabla1426[[#This Row],[Entrega task 19]]="P","Pendiente",Tabla1426[[#This Row],[Entrega task 19]]-$C$51)</f>
        <v>Pendiente</v>
      </c>
      <c r="AU15" s="42" t="str">
        <f>IF(Tabla1426[[#This Row],[Entrega task 20]]="P","Pendiente",Tabla1426[[#This Row],[Entrega task 20]]-$C$52)</f>
        <v>Pendiente</v>
      </c>
      <c r="AV15" s="42" t="str">
        <f>IF(Tabla1426[[#This Row],[Entrega task 21]]="P","Pendiente",Tabla1426[[#This Row],[Entrega task 21]]-$C$53)</f>
        <v>Pendiente</v>
      </c>
      <c r="AW15" s="42" t="str">
        <f>IF(Tabla1426[[#This Row],[Entrega task 22]]="P","Pendiente",Tabla1426[[#This Row],[Entrega task 22]]-$C$54)</f>
        <v>Pendiente</v>
      </c>
      <c r="AX15" s="42" t="str">
        <f>IF(Tabla1426[[#This Row],[Entrega task 23]]="P","Pendiente",Tabla1426[[#This Row],[Entrega task 23]]-$C$55)</f>
        <v>Pendiente</v>
      </c>
      <c r="AY15" s="42" t="str">
        <f>IF(Tabla1426[[#This Row],[Entrega task 24]]="P","Pendiente",Tabla1426[[#This Row],[Entrega task 24]]-$C$56)</f>
        <v>Pendiente</v>
      </c>
      <c r="AZ15" s="42" t="str">
        <f>IF(Tabla1426[[#This Row],[Entrega task 25]]="P","Pendiente",Tabla1426[[#This Row],[Entrega task 25]]-$C$57)</f>
        <v>Pendiente</v>
      </c>
    </row>
    <row r="16" spans="1:52" x14ac:dyDescent="0.25">
      <c r="A16" s="45"/>
      <c r="B16" s="46"/>
      <c r="C16" s="20" t="s">
        <v>9</v>
      </c>
      <c r="D16" s="20" t="s">
        <v>9</v>
      </c>
      <c r="E16" s="20" t="s">
        <v>9</v>
      </c>
      <c r="F16" s="20" t="s">
        <v>9</v>
      </c>
      <c r="G16" s="20" t="s">
        <v>9</v>
      </c>
      <c r="H16" s="20" t="s">
        <v>9</v>
      </c>
      <c r="I16" s="20" t="s">
        <v>9</v>
      </c>
      <c r="J16" s="20" t="s">
        <v>9</v>
      </c>
      <c r="K16" s="20" t="s">
        <v>9</v>
      </c>
      <c r="L16" s="20" t="s">
        <v>9</v>
      </c>
      <c r="M16" s="20" t="s">
        <v>9</v>
      </c>
      <c r="N16" s="20" t="s">
        <v>9</v>
      </c>
      <c r="O16" s="20" t="s">
        <v>9</v>
      </c>
      <c r="P16" s="20" t="s">
        <v>9</v>
      </c>
      <c r="Q16" s="20" t="s">
        <v>9</v>
      </c>
      <c r="R16" s="20" t="s">
        <v>9</v>
      </c>
      <c r="S16" s="20" t="s">
        <v>9</v>
      </c>
      <c r="T16" s="20" t="s">
        <v>9</v>
      </c>
      <c r="U16" s="20" t="s">
        <v>9</v>
      </c>
      <c r="V16" s="20" t="s">
        <v>9</v>
      </c>
      <c r="W16" s="20" t="s">
        <v>9</v>
      </c>
      <c r="X16" s="20" t="s">
        <v>9</v>
      </c>
      <c r="Y16" s="20" t="s">
        <v>9</v>
      </c>
      <c r="Z16" s="20" t="s">
        <v>9</v>
      </c>
      <c r="AA16" s="20" t="s">
        <v>9</v>
      </c>
      <c r="AB16" s="40" t="str">
        <f>IF(Tabla1426[[#This Row],[Entrega  task 1 ]]="P","Pendiente",Tabla1426[[#This Row],[Entrega  task 1 ]]-$C$33)</f>
        <v>Pendiente</v>
      </c>
      <c r="AC16" s="41" t="str">
        <f>IF(Tabla1426[[#This Row],[Entrega task2]]="P","Pendiente",Tabla1426[[#This Row],[Entrega task2]]-$C$34)</f>
        <v>Pendiente</v>
      </c>
      <c r="AD16" s="42" t="str">
        <f>IF(Tabla1426[[#This Row],[Entrega task 3]]="P","Pendiente",Tabla1426[[#This Row],[Entrega task 3]]-$C$35)</f>
        <v>Pendiente</v>
      </c>
      <c r="AE16" s="42" t="str">
        <f>IF(Tabla1426[[#This Row],[Entrega task 4]]="P","Pendiente",Tabla1426[[#This Row],[Entrega task 4]]-$C$36)</f>
        <v>Pendiente</v>
      </c>
      <c r="AF16" s="42" t="str">
        <f>IF(Tabla1426[[#This Row],[Entrega task 5 ]]="P","Pendiente",Tabla1426[[#This Row],[Entrega task 5 ]]-$C$37)</f>
        <v>Pendiente</v>
      </c>
      <c r="AG16" s="42" t="str">
        <f>IF(Tabla1426[[#This Row],[Entrega task 6 ]]="P","Pendiente",Tabla1426[[#This Row],[Entrega task 6 ]]-$C$38)</f>
        <v>Pendiente</v>
      </c>
      <c r="AH16" s="42" t="str">
        <f>IF(Tabla1426[[#This Row],[Entrega task 7 ]]="P","Pendiente",Tabla1426[[#This Row],[Entrega task 7 ]]-$C$39)</f>
        <v>Pendiente</v>
      </c>
      <c r="AI16" s="42" t="str">
        <f>IF(Tabla1426[[#This Row],[Entrega task 8]]="P","Pendiente",Tabla1426[[#This Row],[Entrega task 8]]-$C$40)</f>
        <v>Pendiente</v>
      </c>
      <c r="AJ16" s="43" t="str">
        <f>IF(Tabla1426[[#This Row],[Entrega task 9]]="P","Pendiente",Tabla1426[[#This Row],[Entrega task 9]]-$C$41)</f>
        <v>Pendiente</v>
      </c>
      <c r="AK16" s="43" t="str">
        <f>IF(Tabla1426[[#This Row],[Entrega task 10]]="P","Pendiente",Tabla1426[[#This Row],[Entrega task 10]]-$C$42)</f>
        <v>Pendiente</v>
      </c>
      <c r="AL16" s="42" t="str">
        <f>IF(Tabla1426[[#This Row],[Entrega task 11]]="P","Pendiente",Tabla1426[[#This Row],[Entrega task 11]]-$C$43)</f>
        <v>Pendiente</v>
      </c>
      <c r="AM16" s="42" t="str">
        <f>IF(Tabla1426[[#This Row],[Entrega task 12]]="P","Pendiente",Tabla1426[[#This Row],[Entrega task 12]]-$C$44)</f>
        <v>Pendiente</v>
      </c>
      <c r="AN16" s="42" t="str">
        <f>IF(Tabla1426[[#This Row],[Entrega task 13]]="P","Pendiente",Tabla1426[[#This Row],[Entrega task 13]]-$C$45)</f>
        <v>Pendiente</v>
      </c>
      <c r="AO16" s="42" t="str">
        <f>IF(Tabla1426[[#This Row],[Entrega task 14]]="P","Pendiente",Tabla1426[[#This Row],[Entrega task 14]]-$C$46)</f>
        <v>Pendiente</v>
      </c>
      <c r="AP16" s="42" t="str">
        <f>IF(Tabla1426[[#This Row],[Entrega task 15]]="P","Pendiente",Tabla1426[[#This Row],[Entrega task 15]]-$C$47)</f>
        <v>Pendiente</v>
      </c>
      <c r="AQ16" s="42" t="str">
        <f>IF(Tabla1426[[#This Row],[Entrega task 16]]="P","Pendiente",Tabla1426[[#This Row],[Entrega task 16]]-$C$48)</f>
        <v>Pendiente</v>
      </c>
      <c r="AR16" s="42" t="str">
        <f>IF(Tabla1426[[#This Row],[Entrega task 17]]="P","Pendiente",Tabla1426[[#This Row],[Entrega task 17]]-$C$49)</f>
        <v>Pendiente</v>
      </c>
      <c r="AS16" s="42" t="str">
        <f>IF(Tabla1426[[#This Row],[Entrega task 18]]="P","Pendiente",Tabla1426[[#This Row],[Entrega task 18]]-$C$50)</f>
        <v>Pendiente</v>
      </c>
      <c r="AT16" s="42" t="str">
        <f>IF(Tabla1426[[#This Row],[Entrega task 19]]="P","Pendiente",Tabla1426[[#This Row],[Entrega task 19]]-$C$51)</f>
        <v>Pendiente</v>
      </c>
      <c r="AU16" s="42" t="str">
        <f>IF(Tabla1426[[#This Row],[Entrega task 20]]="P","Pendiente",Tabla1426[[#This Row],[Entrega task 20]]-$C$52)</f>
        <v>Pendiente</v>
      </c>
      <c r="AV16" s="42" t="str">
        <f>IF(Tabla1426[[#This Row],[Entrega task 21]]="P","Pendiente",Tabla1426[[#This Row],[Entrega task 21]]-$C$53)</f>
        <v>Pendiente</v>
      </c>
      <c r="AW16" s="42" t="str">
        <f>IF(Tabla1426[[#This Row],[Entrega task 22]]="P","Pendiente",Tabla1426[[#This Row],[Entrega task 22]]-$C$54)</f>
        <v>Pendiente</v>
      </c>
      <c r="AX16" s="42" t="str">
        <f>IF(Tabla1426[[#This Row],[Entrega task 23]]="P","Pendiente",Tabla1426[[#This Row],[Entrega task 23]]-$C$55)</f>
        <v>Pendiente</v>
      </c>
      <c r="AY16" s="42" t="str">
        <f>IF(Tabla1426[[#This Row],[Entrega task 24]]="P","Pendiente",Tabla1426[[#This Row],[Entrega task 24]]-$C$56)</f>
        <v>Pendiente</v>
      </c>
      <c r="AZ16" s="42" t="str">
        <f>IF(Tabla1426[[#This Row],[Entrega task 25]]="P","Pendiente",Tabla1426[[#This Row],[Entrega task 25]]-$C$57)</f>
        <v>Pendiente</v>
      </c>
    </row>
    <row r="17" spans="1:53" x14ac:dyDescent="0.25">
      <c r="A17" s="45"/>
      <c r="B17" s="46"/>
      <c r="C17" s="20" t="s">
        <v>9</v>
      </c>
      <c r="D17" s="20" t="s">
        <v>9</v>
      </c>
      <c r="E17" s="20" t="s">
        <v>9</v>
      </c>
      <c r="F17" s="20" t="s">
        <v>9</v>
      </c>
      <c r="G17" s="20" t="s">
        <v>9</v>
      </c>
      <c r="H17" s="20" t="s">
        <v>9</v>
      </c>
      <c r="I17" s="20" t="s">
        <v>9</v>
      </c>
      <c r="J17" s="20" t="s">
        <v>9</v>
      </c>
      <c r="K17" s="20" t="s">
        <v>9</v>
      </c>
      <c r="L17" s="20" t="s">
        <v>9</v>
      </c>
      <c r="M17" s="20" t="s">
        <v>9</v>
      </c>
      <c r="N17" s="20" t="s">
        <v>9</v>
      </c>
      <c r="O17" s="20" t="s">
        <v>9</v>
      </c>
      <c r="P17" s="20" t="s">
        <v>9</v>
      </c>
      <c r="Q17" s="20" t="s">
        <v>9</v>
      </c>
      <c r="R17" s="20" t="s">
        <v>9</v>
      </c>
      <c r="S17" s="20" t="s">
        <v>9</v>
      </c>
      <c r="T17" s="20" t="s">
        <v>9</v>
      </c>
      <c r="U17" s="20" t="s">
        <v>9</v>
      </c>
      <c r="V17" s="20" t="s">
        <v>9</v>
      </c>
      <c r="W17" s="20" t="s">
        <v>9</v>
      </c>
      <c r="X17" s="20" t="s">
        <v>9</v>
      </c>
      <c r="Y17" s="20" t="s">
        <v>9</v>
      </c>
      <c r="Z17" s="20" t="s">
        <v>9</v>
      </c>
      <c r="AA17" s="20" t="s">
        <v>9</v>
      </c>
      <c r="AB17" s="40" t="str">
        <f>IF(Tabla1426[[#This Row],[Entrega  task 1 ]]="P","Pendiente",Tabla1426[[#This Row],[Entrega  task 1 ]]-$C$33)</f>
        <v>Pendiente</v>
      </c>
      <c r="AC17" s="41" t="str">
        <f>IF(Tabla1426[[#This Row],[Entrega task2]]="P","Pendiente",Tabla1426[[#This Row],[Entrega task2]]-$C$34)</f>
        <v>Pendiente</v>
      </c>
      <c r="AD17" s="43" t="str">
        <f>IF(Tabla1426[[#This Row],[Entrega task 3]]="P","Pendiente",Tabla1426[[#This Row],[Entrega task 3]]-$C$35)</f>
        <v>Pendiente</v>
      </c>
      <c r="AE17" s="43" t="str">
        <f>IF(Tabla1426[[#This Row],[Entrega task 4]]="P","Pendiente",Tabla1426[[#This Row],[Entrega task 4]]-$C$36)</f>
        <v>Pendiente</v>
      </c>
      <c r="AF17" s="43" t="str">
        <f>IF(Tabla1426[[#This Row],[Entrega task 5 ]]="P","Pendiente",Tabla1426[[#This Row],[Entrega task 5 ]]-$C$37)</f>
        <v>Pendiente</v>
      </c>
      <c r="AG17" s="43" t="str">
        <f>IF(Tabla1426[[#This Row],[Entrega task 6 ]]="P","Pendiente",Tabla1426[[#This Row],[Entrega task 6 ]]-$C$38)</f>
        <v>Pendiente</v>
      </c>
      <c r="AH17" s="43" t="str">
        <f>IF(Tabla1426[[#This Row],[Entrega task 7 ]]="P","Pendiente",Tabla1426[[#This Row],[Entrega task 7 ]]-$C$39)</f>
        <v>Pendiente</v>
      </c>
      <c r="AI17" s="43" t="str">
        <f>IF(Tabla1426[[#This Row],[Entrega task 8]]="P","Pendiente",Tabla1426[[#This Row],[Entrega task 8]]-$C$40)</f>
        <v>Pendiente</v>
      </c>
      <c r="AJ17" s="43" t="str">
        <f>IF(Tabla1426[[#This Row],[Entrega task 9]]="P","Pendiente",Tabla1426[[#This Row],[Entrega task 9]]-$C$41)</f>
        <v>Pendiente</v>
      </c>
      <c r="AK17" s="43" t="str">
        <f>IF(Tabla1426[[#This Row],[Entrega task 10]]="P","Pendiente",Tabla1426[[#This Row],[Entrega task 10]]-$C$42)</f>
        <v>Pendiente</v>
      </c>
      <c r="AL17" s="42" t="str">
        <f>IF(Tabla1426[[#This Row],[Entrega task 11]]="P","Pendiente",Tabla1426[[#This Row],[Entrega task 11]]-$C$43)</f>
        <v>Pendiente</v>
      </c>
      <c r="AM17" s="42" t="str">
        <f>IF(Tabla1426[[#This Row],[Entrega task 12]]="P","Pendiente",Tabla1426[[#This Row],[Entrega task 12]]-$C$44)</f>
        <v>Pendiente</v>
      </c>
      <c r="AN17" s="42" t="str">
        <f>IF(Tabla1426[[#This Row],[Entrega task 13]]="P","Pendiente",Tabla1426[[#This Row],[Entrega task 13]]-$C$45)</f>
        <v>Pendiente</v>
      </c>
      <c r="AO17" s="42" t="str">
        <f>IF(Tabla1426[[#This Row],[Entrega task 14]]="P","Pendiente",Tabla1426[[#This Row],[Entrega task 14]]-$C$46)</f>
        <v>Pendiente</v>
      </c>
      <c r="AP17" s="42" t="str">
        <f>IF(Tabla1426[[#This Row],[Entrega task 15]]="P","Pendiente",Tabla1426[[#This Row],[Entrega task 15]]-$C$47)</f>
        <v>Pendiente</v>
      </c>
      <c r="AQ17" s="42" t="str">
        <f>IF(Tabla1426[[#This Row],[Entrega task 16]]="P","Pendiente",Tabla1426[[#This Row],[Entrega task 16]]-$C$48)</f>
        <v>Pendiente</v>
      </c>
      <c r="AR17" s="42" t="str">
        <f>IF(Tabla1426[[#This Row],[Entrega task 17]]="P","Pendiente",Tabla1426[[#This Row],[Entrega task 17]]-$C$49)</f>
        <v>Pendiente</v>
      </c>
      <c r="AS17" s="42" t="str">
        <f>IF(Tabla1426[[#This Row],[Entrega task 18]]="P","Pendiente",Tabla1426[[#This Row],[Entrega task 18]]-$C$50)</f>
        <v>Pendiente</v>
      </c>
      <c r="AT17" s="42" t="str">
        <f>IF(Tabla1426[[#This Row],[Entrega task 19]]="P","Pendiente",Tabla1426[[#This Row],[Entrega task 19]]-$C$51)</f>
        <v>Pendiente</v>
      </c>
      <c r="AU17" s="42" t="str">
        <f>IF(Tabla1426[[#This Row],[Entrega task 20]]="P","Pendiente",Tabla1426[[#This Row],[Entrega task 20]]-$C$52)</f>
        <v>Pendiente</v>
      </c>
      <c r="AV17" s="42" t="str">
        <f>IF(Tabla1426[[#This Row],[Entrega task 21]]="P","Pendiente",Tabla1426[[#This Row],[Entrega task 21]]-$C$53)</f>
        <v>Pendiente</v>
      </c>
      <c r="AW17" s="42" t="str">
        <f>IF(Tabla1426[[#This Row],[Entrega task 22]]="P","Pendiente",Tabla1426[[#This Row],[Entrega task 22]]-$C$54)</f>
        <v>Pendiente</v>
      </c>
      <c r="AX17" s="42" t="str">
        <f>IF(Tabla1426[[#This Row],[Entrega task 23]]="P","Pendiente",Tabla1426[[#This Row],[Entrega task 23]]-$C$55)</f>
        <v>Pendiente</v>
      </c>
      <c r="AY17" s="42" t="str">
        <f>IF(Tabla1426[[#This Row],[Entrega task 24]]="P","Pendiente",Tabla1426[[#This Row],[Entrega task 24]]-$C$56)</f>
        <v>Pendiente</v>
      </c>
      <c r="AZ17" s="42" t="str">
        <f>IF(Tabla1426[[#This Row],[Entrega task 25]]="P","Pendiente",Tabla1426[[#This Row],[Entrega task 25]]-$C$57)</f>
        <v>Pendiente</v>
      </c>
    </row>
    <row r="18" spans="1:53" x14ac:dyDescent="0.25">
      <c r="A18" s="45"/>
      <c r="B18" s="46"/>
      <c r="C18" s="20" t="s">
        <v>9</v>
      </c>
      <c r="D18" s="20" t="s">
        <v>9</v>
      </c>
      <c r="E18" s="20" t="s">
        <v>9</v>
      </c>
      <c r="F18" s="20" t="s">
        <v>9</v>
      </c>
      <c r="G18" s="20" t="s">
        <v>9</v>
      </c>
      <c r="H18" s="20" t="s">
        <v>9</v>
      </c>
      <c r="I18" s="20" t="s">
        <v>9</v>
      </c>
      <c r="J18" s="20" t="s">
        <v>9</v>
      </c>
      <c r="K18" s="20" t="s">
        <v>9</v>
      </c>
      <c r="L18" s="20" t="s">
        <v>9</v>
      </c>
      <c r="M18" s="20" t="s">
        <v>9</v>
      </c>
      <c r="N18" s="20" t="s">
        <v>9</v>
      </c>
      <c r="O18" s="20" t="s">
        <v>9</v>
      </c>
      <c r="P18" s="20" t="s">
        <v>9</v>
      </c>
      <c r="Q18" s="20" t="s">
        <v>9</v>
      </c>
      <c r="R18" s="20" t="s">
        <v>9</v>
      </c>
      <c r="S18" s="20" t="s">
        <v>9</v>
      </c>
      <c r="T18" s="20" t="s">
        <v>9</v>
      </c>
      <c r="U18" s="20" t="s">
        <v>9</v>
      </c>
      <c r="V18" s="20" t="s">
        <v>9</v>
      </c>
      <c r="W18" s="20" t="s">
        <v>9</v>
      </c>
      <c r="X18" s="20" t="s">
        <v>9</v>
      </c>
      <c r="Y18" s="20" t="s">
        <v>9</v>
      </c>
      <c r="Z18" s="20" t="s">
        <v>9</v>
      </c>
      <c r="AA18" s="20" t="s">
        <v>9</v>
      </c>
      <c r="AB18" s="40" t="str">
        <f>IF(Tabla1426[[#This Row],[Entrega  task 1 ]]="P","Pendiente",Tabla1426[[#This Row],[Entrega  task 1 ]]-$C$33)</f>
        <v>Pendiente</v>
      </c>
      <c r="AC18" s="41" t="str">
        <f>IF(Tabla1426[[#This Row],[Entrega task2]]="P","Pendiente",Tabla1426[[#This Row],[Entrega task2]]-$C$34)</f>
        <v>Pendiente</v>
      </c>
      <c r="AD18" s="42" t="str">
        <f>IF(Tabla1426[[#This Row],[Entrega task 3]]="P","Pendiente",Tabla1426[[#This Row],[Entrega task 3]]-$C$35)</f>
        <v>Pendiente</v>
      </c>
      <c r="AE18" s="42" t="str">
        <f>IF(Tabla1426[[#This Row],[Entrega task 4]]="P","Pendiente",Tabla1426[[#This Row],[Entrega task 4]]-$C$36)</f>
        <v>Pendiente</v>
      </c>
      <c r="AF18" s="42" t="str">
        <f>IF(Tabla1426[[#This Row],[Entrega task 5 ]]="P","Pendiente",Tabla1426[[#This Row],[Entrega task 5 ]]-$C$37)</f>
        <v>Pendiente</v>
      </c>
      <c r="AG18" s="42" t="str">
        <f>IF(Tabla1426[[#This Row],[Entrega task 6 ]]="P","Pendiente",Tabla1426[[#This Row],[Entrega task 6 ]]-$C$38)</f>
        <v>Pendiente</v>
      </c>
      <c r="AH18" s="42" t="str">
        <f>IF(Tabla1426[[#This Row],[Entrega task 7 ]]="P","Pendiente",Tabla1426[[#This Row],[Entrega task 7 ]]-$C$39)</f>
        <v>Pendiente</v>
      </c>
      <c r="AI18" s="42" t="str">
        <f>IF(Tabla1426[[#This Row],[Entrega task 8]]="P","Pendiente",Tabla1426[[#This Row],[Entrega task 8]]-$C$40)</f>
        <v>Pendiente</v>
      </c>
      <c r="AJ18" s="43" t="str">
        <f>IF(Tabla1426[[#This Row],[Entrega task 9]]="P","Pendiente",Tabla1426[[#This Row],[Entrega task 9]]-$C$41)</f>
        <v>Pendiente</v>
      </c>
      <c r="AK18" s="43" t="str">
        <f>IF(Tabla1426[[#This Row],[Entrega task 10]]="P","Pendiente",Tabla1426[[#This Row],[Entrega task 10]]-$C$42)</f>
        <v>Pendiente</v>
      </c>
      <c r="AL18" s="42" t="str">
        <f>IF(Tabla1426[[#This Row],[Entrega task 11]]="P","Pendiente",Tabla1426[[#This Row],[Entrega task 11]]-$C$43)</f>
        <v>Pendiente</v>
      </c>
      <c r="AM18" s="42" t="str">
        <f>IF(Tabla1426[[#This Row],[Entrega task 12]]="P","Pendiente",Tabla1426[[#This Row],[Entrega task 12]]-$C$44)</f>
        <v>Pendiente</v>
      </c>
      <c r="AN18" s="42" t="str">
        <f>IF(Tabla1426[[#This Row],[Entrega task 13]]="P","Pendiente",Tabla1426[[#This Row],[Entrega task 13]]-$C$45)</f>
        <v>Pendiente</v>
      </c>
      <c r="AO18" s="42" t="str">
        <f>IF(Tabla1426[[#This Row],[Entrega task 14]]="P","Pendiente",Tabla1426[[#This Row],[Entrega task 14]]-$C$46)</f>
        <v>Pendiente</v>
      </c>
      <c r="AP18" s="42" t="str">
        <f>IF(Tabla1426[[#This Row],[Entrega task 15]]="P","Pendiente",Tabla1426[[#This Row],[Entrega task 15]]-$C$47)</f>
        <v>Pendiente</v>
      </c>
      <c r="AQ18" s="42" t="str">
        <f>IF(Tabla1426[[#This Row],[Entrega task 16]]="P","Pendiente",Tabla1426[[#This Row],[Entrega task 16]]-$C$48)</f>
        <v>Pendiente</v>
      </c>
      <c r="AR18" s="42" t="str">
        <f>IF(Tabla1426[[#This Row],[Entrega task 17]]="P","Pendiente",Tabla1426[[#This Row],[Entrega task 17]]-$C$49)</f>
        <v>Pendiente</v>
      </c>
      <c r="AS18" s="42" t="str">
        <f>IF(Tabla1426[[#This Row],[Entrega task 18]]="P","Pendiente",Tabla1426[[#This Row],[Entrega task 18]]-$C$50)</f>
        <v>Pendiente</v>
      </c>
      <c r="AT18" s="42" t="str">
        <f>IF(Tabla1426[[#This Row],[Entrega task 19]]="P","Pendiente",Tabla1426[[#This Row],[Entrega task 19]]-$C$51)</f>
        <v>Pendiente</v>
      </c>
      <c r="AU18" s="42" t="str">
        <f>IF(Tabla1426[[#This Row],[Entrega task 20]]="P","Pendiente",Tabla1426[[#This Row],[Entrega task 20]]-$C$52)</f>
        <v>Pendiente</v>
      </c>
      <c r="AV18" s="42" t="str">
        <f>IF(Tabla1426[[#This Row],[Entrega task 21]]="P","Pendiente",Tabla1426[[#This Row],[Entrega task 21]]-$C$53)</f>
        <v>Pendiente</v>
      </c>
      <c r="AW18" s="42" t="str">
        <f>IF(Tabla1426[[#This Row],[Entrega task 22]]="P","Pendiente",Tabla1426[[#This Row],[Entrega task 22]]-$C$54)</f>
        <v>Pendiente</v>
      </c>
      <c r="AX18" s="42" t="str">
        <f>IF(Tabla1426[[#This Row],[Entrega task 23]]="P","Pendiente",Tabla1426[[#This Row],[Entrega task 23]]-$C$55)</f>
        <v>Pendiente</v>
      </c>
      <c r="AY18" s="42" t="str">
        <f>IF(Tabla1426[[#This Row],[Entrega task 24]]="P","Pendiente",Tabla1426[[#This Row],[Entrega task 24]]-$C$56)</f>
        <v>Pendiente</v>
      </c>
      <c r="AZ18" s="42" t="str">
        <f>IF(Tabla1426[[#This Row],[Entrega task 25]]="P","Pendiente",Tabla1426[[#This Row],[Entrega task 25]]-$C$57)</f>
        <v>Pendiente</v>
      </c>
    </row>
    <row r="19" spans="1:53" x14ac:dyDescent="0.25">
      <c r="A19" s="45"/>
      <c r="B19" s="46"/>
      <c r="C19" s="20" t="s">
        <v>9</v>
      </c>
      <c r="D19" s="20" t="s">
        <v>9</v>
      </c>
      <c r="E19" s="20" t="s">
        <v>9</v>
      </c>
      <c r="F19" s="20" t="s">
        <v>9</v>
      </c>
      <c r="G19" s="20" t="s">
        <v>9</v>
      </c>
      <c r="H19" s="20" t="s">
        <v>9</v>
      </c>
      <c r="I19" s="20" t="s">
        <v>9</v>
      </c>
      <c r="J19" s="20" t="s">
        <v>9</v>
      </c>
      <c r="K19" s="20" t="s">
        <v>9</v>
      </c>
      <c r="L19" s="20" t="s">
        <v>9</v>
      </c>
      <c r="M19" s="20" t="s">
        <v>9</v>
      </c>
      <c r="N19" s="20" t="s">
        <v>9</v>
      </c>
      <c r="O19" s="20" t="s">
        <v>9</v>
      </c>
      <c r="P19" s="20" t="s">
        <v>9</v>
      </c>
      <c r="Q19" s="20" t="s">
        <v>9</v>
      </c>
      <c r="R19" s="20" t="s">
        <v>9</v>
      </c>
      <c r="S19" s="20" t="s">
        <v>9</v>
      </c>
      <c r="T19" s="20" t="s">
        <v>9</v>
      </c>
      <c r="U19" s="20" t="s">
        <v>9</v>
      </c>
      <c r="V19" s="20" t="s">
        <v>9</v>
      </c>
      <c r="W19" s="20" t="s">
        <v>9</v>
      </c>
      <c r="X19" s="20" t="s">
        <v>9</v>
      </c>
      <c r="Y19" s="20" t="s">
        <v>9</v>
      </c>
      <c r="Z19" s="20" t="s">
        <v>9</v>
      </c>
      <c r="AA19" s="20" t="s">
        <v>9</v>
      </c>
      <c r="AB19" s="40" t="str">
        <f>IF(Tabla1426[[#This Row],[Entrega  task 1 ]]="P","Pendiente",Tabla1426[[#This Row],[Entrega  task 1 ]]-$C$33)</f>
        <v>Pendiente</v>
      </c>
      <c r="AC19" s="41" t="str">
        <f>IF(Tabla1426[[#This Row],[Entrega task2]]="P","Pendiente",Tabla1426[[#This Row],[Entrega task2]]-$C$34)</f>
        <v>Pendiente</v>
      </c>
      <c r="AD19" s="42" t="str">
        <f>IF(Tabla1426[[#This Row],[Entrega task 3]]="P","Pendiente",Tabla1426[[#This Row],[Entrega task 3]]-$C$35)</f>
        <v>Pendiente</v>
      </c>
      <c r="AE19" s="42" t="str">
        <f>IF(Tabla1426[[#This Row],[Entrega task 4]]="P","Pendiente",Tabla1426[[#This Row],[Entrega task 4]]-$C$36)</f>
        <v>Pendiente</v>
      </c>
      <c r="AF19" s="42" t="str">
        <f>IF(Tabla1426[[#This Row],[Entrega task 5 ]]="P","Pendiente",Tabla1426[[#This Row],[Entrega task 5 ]]-$C$37)</f>
        <v>Pendiente</v>
      </c>
      <c r="AG19" s="42" t="str">
        <f>IF(Tabla1426[[#This Row],[Entrega task 6 ]]="P","Pendiente",Tabla1426[[#This Row],[Entrega task 6 ]]-$C$38)</f>
        <v>Pendiente</v>
      </c>
      <c r="AH19" s="42" t="str">
        <f>IF(Tabla1426[[#This Row],[Entrega task 7 ]]="P","Pendiente",Tabla1426[[#This Row],[Entrega task 7 ]]-$C$39)</f>
        <v>Pendiente</v>
      </c>
      <c r="AI19" s="42" t="str">
        <f>IF(Tabla1426[[#This Row],[Entrega task 8]]="P","Pendiente",Tabla1426[[#This Row],[Entrega task 8]]-$C$40)</f>
        <v>Pendiente</v>
      </c>
      <c r="AJ19" s="43" t="str">
        <f>IF(Tabla1426[[#This Row],[Entrega task 9]]="P","Pendiente",Tabla1426[[#This Row],[Entrega task 9]]-$C$41)</f>
        <v>Pendiente</v>
      </c>
      <c r="AK19" s="43" t="str">
        <f>IF(Tabla1426[[#This Row],[Entrega task 10]]="P","Pendiente",Tabla1426[[#This Row],[Entrega task 10]]-$C$42)</f>
        <v>Pendiente</v>
      </c>
      <c r="AL19" s="42" t="str">
        <f>IF(Tabla1426[[#This Row],[Entrega task 11]]="P","Pendiente",Tabla1426[[#This Row],[Entrega task 11]]-$C$43)</f>
        <v>Pendiente</v>
      </c>
      <c r="AM19" s="42" t="str">
        <f>IF(Tabla1426[[#This Row],[Entrega task 12]]="P","Pendiente",Tabla1426[[#This Row],[Entrega task 12]]-$C$44)</f>
        <v>Pendiente</v>
      </c>
      <c r="AN19" s="42" t="str">
        <f>IF(Tabla1426[[#This Row],[Entrega task 13]]="P","Pendiente",Tabla1426[[#This Row],[Entrega task 13]]-$C$45)</f>
        <v>Pendiente</v>
      </c>
      <c r="AO19" s="42" t="str">
        <f>IF(Tabla1426[[#This Row],[Entrega task 14]]="P","Pendiente",Tabla1426[[#This Row],[Entrega task 14]]-$C$46)</f>
        <v>Pendiente</v>
      </c>
      <c r="AP19" s="42" t="str">
        <f>IF(Tabla1426[[#This Row],[Entrega task 15]]="P","Pendiente",Tabla1426[[#This Row],[Entrega task 15]]-$C$47)</f>
        <v>Pendiente</v>
      </c>
      <c r="AQ19" s="42" t="str">
        <f>IF(Tabla1426[[#This Row],[Entrega task 16]]="P","Pendiente",Tabla1426[[#This Row],[Entrega task 16]]-$C$48)</f>
        <v>Pendiente</v>
      </c>
      <c r="AR19" s="42" t="str">
        <f>IF(Tabla1426[[#This Row],[Entrega task 17]]="P","Pendiente",Tabla1426[[#This Row],[Entrega task 17]]-$C$49)</f>
        <v>Pendiente</v>
      </c>
      <c r="AS19" s="42" t="str">
        <f>IF(Tabla1426[[#This Row],[Entrega task 18]]="P","Pendiente",Tabla1426[[#This Row],[Entrega task 18]]-$C$50)</f>
        <v>Pendiente</v>
      </c>
      <c r="AT19" s="42" t="str">
        <f>IF(Tabla1426[[#This Row],[Entrega task 19]]="P","Pendiente",Tabla1426[[#This Row],[Entrega task 19]]-$C$51)</f>
        <v>Pendiente</v>
      </c>
      <c r="AU19" s="42" t="str">
        <f>IF(Tabla1426[[#This Row],[Entrega task 20]]="P","Pendiente",Tabla1426[[#This Row],[Entrega task 20]]-$C$52)</f>
        <v>Pendiente</v>
      </c>
      <c r="AV19" s="42" t="str">
        <f>IF(Tabla1426[[#This Row],[Entrega task 21]]="P","Pendiente",Tabla1426[[#This Row],[Entrega task 21]]-$C$53)</f>
        <v>Pendiente</v>
      </c>
      <c r="AW19" s="42" t="str">
        <f>IF(Tabla1426[[#This Row],[Entrega task 22]]="P","Pendiente",Tabla1426[[#This Row],[Entrega task 22]]-$C$54)</f>
        <v>Pendiente</v>
      </c>
      <c r="AX19" s="42" t="str">
        <f>IF(Tabla1426[[#This Row],[Entrega task 23]]="P","Pendiente",Tabla1426[[#This Row],[Entrega task 23]]-$C$55)</f>
        <v>Pendiente</v>
      </c>
      <c r="AY19" s="42" t="str">
        <f>IF(Tabla1426[[#This Row],[Entrega task 24]]="P","Pendiente",Tabla1426[[#This Row],[Entrega task 24]]-$C$56)</f>
        <v>Pendiente</v>
      </c>
      <c r="AZ19" s="42" t="str">
        <f>IF(Tabla1426[[#This Row],[Entrega task 25]]="P","Pendiente",Tabla1426[[#This Row],[Entrega task 25]]-$C$57)</f>
        <v>Pendiente</v>
      </c>
    </row>
    <row r="20" spans="1:53" x14ac:dyDescent="0.25">
      <c r="A20" s="45"/>
      <c r="B20" s="46"/>
      <c r="C20" s="20" t="s">
        <v>9</v>
      </c>
      <c r="D20" s="20" t="s">
        <v>9</v>
      </c>
      <c r="E20" s="20" t="s">
        <v>9</v>
      </c>
      <c r="F20" s="20" t="s">
        <v>9</v>
      </c>
      <c r="G20" s="20" t="s">
        <v>9</v>
      </c>
      <c r="H20" s="20" t="s">
        <v>9</v>
      </c>
      <c r="I20" s="20" t="s">
        <v>9</v>
      </c>
      <c r="J20" s="20" t="s">
        <v>9</v>
      </c>
      <c r="K20" s="20" t="s">
        <v>9</v>
      </c>
      <c r="L20" s="20" t="s">
        <v>9</v>
      </c>
      <c r="M20" s="20" t="s">
        <v>9</v>
      </c>
      <c r="N20" s="20" t="s">
        <v>9</v>
      </c>
      <c r="O20" s="20" t="s">
        <v>9</v>
      </c>
      <c r="P20" s="20" t="s">
        <v>9</v>
      </c>
      <c r="Q20" s="20" t="s">
        <v>9</v>
      </c>
      <c r="R20" s="20" t="s">
        <v>9</v>
      </c>
      <c r="S20" s="20" t="s">
        <v>9</v>
      </c>
      <c r="T20" s="20" t="s">
        <v>9</v>
      </c>
      <c r="U20" s="20" t="s">
        <v>9</v>
      </c>
      <c r="V20" s="20" t="s">
        <v>9</v>
      </c>
      <c r="W20" s="20" t="s">
        <v>9</v>
      </c>
      <c r="X20" s="20" t="s">
        <v>9</v>
      </c>
      <c r="Y20" s="20" t="s">
        <v>9</v>
      </c>
      <c r="Z20" s="20" t="s">
        <v>9</v>
      </c>
      <c r="AA20" s="20" t="s">
        <v>9</v>
      </c>
      <c r="AB20" s="40" t="str">
        <f>IF(Tabla1426[[#This Row],[Entrega  task 1 ]]="P","Pendiente",Tabla1426[[#This Row],[Entrega  task 1 ]]-$C$33)</f>
        <v>Pendiente</v>
      </c>
      <c r="AC20" s="41" t="str">
        <f>IF(Tabla1426[[#This Row],[Entrega task2]]="P","Pendiente",Tabla1426[[#This Row],[Entrega task2]]-$C$34)</f>
        <v>Pendiente</v>
      </c>
      <c r="AD20" s="43" t="str">
        <f>IF(Tabla1426[[#This Row],[Entrega task 3]]="P","Pendiente",Tabla1426[[#This Row],[Entrega task 3]]-$C$35)</f>
        <v>Pendiente</v>
      </c>
      <c r="AE20" s="43" t="str">
        <f>IF(Tabla1426[[#This Row],[Entrega task 4]]="P","Pendiente",Tabla1426[[#This Row],[Entrega task 4]]-$C$36)</f>
        <v>Pendiente</v>
      </c>
      <c r="AF20" s="43" t="str">
        <f>IF(Tabla1426[[#This Row],[Entrega task 5 ]]="P","Pendiente",Tabla1426[[#This Row],[Entrega task 5 ]]-$C$37)</f>
        <v>Pendiente</v>
      </c>
      <c r="AG20" s="43" t="str">
        <f>IF(Tabla1426[[#This Row],[Entrega task 6 ]]="P","Pendiente",Tabla1426[[#This Row],[Entrega task 6 ]]-$C$38)</f>
        <v>Pendiente</v>
      </c>
      <c r="AH20" s="43" t="str">
        <f>IF(Tabla1426[[#This Row],[Entrega task 7 ]]="P","Pendiente",Tabla1426[[#This Row],[Entrega task 7 ]]-$C$39)</f>
        <v>Pendiente</v>
      </c>
      <c r="AI20" s="43" t="str">
        <f>IF(Tabla1426[[#This Row],[Entrega task 8]]="P","Pendiente",Tabla1426[[#This Row],[Entrega task 8]]-$C$40)</f>
        <v>Pendiente</v>
      </c>
      <c r="AJ20" s="43" t="str">
        <f>IF(Tabla1426[[#This Row],[Entrega task 9]]="P","Pendiente",Tabla1426[[#This Row],[Entrega task 9]]-$C$41)</f>
        <v>Pendiente</v>
      </c>
      <c r="AK20" s="43" t="str">
        <f>IF(Tabla1426[[#This Row],[Entrega task 10]]="P","Pendiente",Tabla1426[[#This Row],[Entrega task 10]]-$C$42)</f>
        <v>Pendiente</v>
      </c>
      <c r="AL20" s="42" t="str">
        <f>IF(Tabla1426[[#This Row],[Entrega task 11]]="P","Pendiente",Tabla1426[[#This Row],[Entrega task 11]]-$C$43)</f>
        <v>Pendiente</v>
      </c>
      <c r="AM20" s="42" t="str">
        <f>IF(Tabla1426[[#This Row],[Entrega task 12]]="P","Pendiente",Tabla1426[[#This Row],[Entrega task 12]]-$C$44)</f>
        <v>Pendiente</v>
      </c>
      <c r="AN20" s="42" t="str">
        <f>IF(Tabla1426[[#This Row],[Entrega task 13]]="P","Pendiente",Tabla1426[[#This Row],[Entrega task 13]]-$C$45)</f>
        <v>Pendiente</v>
      </c>
      <c r="AO20" s="42" t="str">
        <f>IF(Tabla1426[[#This Row],[Entrega task 14]]="P","Pendiente",Tabla1426[[#This Row],[Entrega task 14]]-$C$46)</f>
        <v>Pendiente</v>
      </c>
      <c r="AP20" s="42" t="str">
        <f>IF(Tabla1426[[#This Row],[Entrega task 15]]="P","Pendiente",Tabla1426[[#This Row],[Entrega task 15]]-$C$47)</f>
        <v>Pendiente</v>
      </c>
      <c r="AQ20" s="42" t="str">
        <f>IF(Tabla1426[[#This Row],[Entrega task 16]]="P","Pendiente",Tabla1426[[#This Row],[Entrega task 16]]-$C$48)</f>
        <v>Pendiente</v>
      </c>
      <c r="AR20" s="42" t="str">
        <f>IF(Tabla1426[[#This Row],[Entrega task 17]]="P","Pendiente",Tabla1426[[#This Row],[Entrega task 17]]-$C$49)</f>
        <v>Pendiente</v>
      </c>
      <c r="AS20" s="42" t="str">
        <f>IF(Tabla1426[[#This Row],[Entrega task 18]]="P","Pendiente",Tabla1426[[#This Row],[Entrega task 18]]-$C$50)</f>
        <v>Pendiente</v>
      </c>
      <c r="AT20" s="42" t="str">
        <f>IF(Tabla1426[[#This Row],[Entrega task 19]]="P","Pendiente",Tabla1426[[#This Row],[Entrega task 19]]-$C$51)</f>
        <v>Pendiente</v>
      </c>
      <c r="AU20" s="42" t="str">
        <f>IF(Tabla1426[[#This Row],[Entrega task 20]]="P","Pendiente",Tabla1426[[#This Row],[Entrega task 20]]-$C$52)</f>
        <v>Pendiente</v>
      </c>
      <c r="AV20" s="42" t="str">
        <f>IF(Tabla1426[[#This Row],[Entrega task 21]]="P","Pendiente",Tabla1426[[#This Row],[Entrega task 21]]-$C$53)</f>
        <v>Pendiente</v>
      </c>
      <c r="AW20" s="42" t="str">
        <f>IF(Tabla1426[[#This Row],[Entrega task 22]]="P","Pendiente",Tabla1426[[#This Row],[Entrega task 22]]-$C$54)</f>
        <v>Pendiente</v>
      </c>
      <c r="AX20" s="42" t="str">
        <f>IF(Tabla1426[[#This Row],[Entrega task 23]]="P","Pendiente",Tabla1426[[#This Row],[Entrega task 23]]-$C$55)</f>
        <v>Pendiente</v>
      </c>
      <c r="AY20" s="42" t="str">
        <f>IF(Tabla1426[[#This Row],[Entrega task 24]]="P","Pendiente",Tabla1426[[#This Row],[Entrega task 24]]-$C$56)</f>
        <v>Pendiente</v>
      </c>
      <c r="AZ20" s="42" t="str">
        <f>IF(Tabla1426[[#This Row],[Entrega task 25]]="P","Pendiente",Tabla1426[[#This Row],[Entrega task 25]]-$C$57)</f>
        <v>Pendiente</v>
      </c>
    </row>
    <row r="21" spans="1:53" x14ac:dyDescent="0.25">
      <c r="A21" s="45"/>
      <c r="B21" s="46"/>
      <c r="C21" s="20" t="s">
        <v>9</v>
      </c>
      <c r="D21" s="20" t="s">
        <v>9</v>
      </c>
      <c r="E21" s="20" t="s">
        <v>9</v>
      </c>
      <c r="F21" s="20" t="s">
        <v>9</v>
      </c>
      <c r="G21" s="20" t="s">
        <v>9</v>
      </c>
      <c r="H21" s="20" t="s">
        <v>9</v>
      </c>
      <c r="I21" s="20" t="s">
        <v>9</v>
      </c>
      <c r="J21" s="20" t="s">
        <v>9</v>
      </c>
      <c r="K21" s="20" t="s">
        <v>9</v>
      </c>
      <c r="L21" s="20" t="s">
        <v>9</v>
      </c>
      <c r="M21" s="20" t="s">
        <v>9</v>
      </c>
      <c r="N21" s="20" t="s">
        <v>9</v>
      </c>
      <c r="O21" s="20" t="s">
        <v>9</v>
      </c>
      <c r="P21" s="20" t="s">
        <v>9</v>
      </c>
      <c r="Q21" s="20" t="s">
        <v>9</v>
      </c>
      <c r="R21" s="20" t="s">
        <v>9</v>
      </c>
      <c r="S21" s="20" t="s">
        <v>9</v>
      </c>
      <c r="T21" s="20" t="s">
        <v>9</v>
      </c>
      <c r="U21" s="20" t="s">
        <v>9</v>
      </c>
      <c r="V21" s="20" t="s">
        <v>9</v>
      </c>
      <c r="W21" s="20" t="s">
        <v>9</v>
      </c>
      <c r="X21" s="20" t="s">
        <v>9</v>
      </c>
      <c r="Y21" s="20" t="s">
        <v>9</v>
      </c>
      <c r="Z21" s="20" t="s">
        <v>9</v>
      </c>
      <c r="AA21" s="20" t="s">
        <v>9</v>
      </c>
      <c r="AB21" s="40" t="str">
        <f>IF(Tabla1426[[#This Row],[Entrega  task 1 ]]="P","Pendiente",Tabla1426[[#This Row],[Entrega  task 1 ]]-$C$33)</f>
        <v>Pendiente</v>
      </c>
      <c r="AC21" s="41" t="str">
        <f>IF(Tabla1426[[#This Row],[Entrega task2]]="P","Pendiente",Tabla1426[[#This Row],[Entrega task2]]-$C$34)</f>
        <v>Pendiente</v>
      </c>
      <c r="AD21" s="43" t="str">
        <f>IF(Tabla1426[[#This Row],[Entrega task 3]]="P","Pendiente",Tabla1426[[#This Row],[Entrega task 3]]-$C$35)</f>
        <v>Pendiente</v>
      </c>
      <c r="AE21" s="43" t="str">
        <f>IF(Tabla1426[[#This Row],[Entrega task 4]]="P","Pendiente",Tabla1426[[#This Row],[Entrega task 4]]-$C$36)</f>
        <v>Pendiente</v>
      </c>
      <c r="AF21" s="43" t="str">
        <f>IF(Tabla1426[[#This Row],[Entrega task 5 ]]="P","Pendiente",Tabla1426[[#This Row],[Entrega task 5 ]]-$C$37)</f>
        <v>Pendiente</v>
      </c>
      <c r="AG21" s="43" t="str">
        <f>IF(Tabla1426[[#This Row],[Entrega task 6 ]]="P","Pendiente",Tabla1426[[#This Row],[Entrega task 6 ]]-$C$38)</f>
        <v>Pendiente</v>
      </c>
      <c r="AH21" s="43" t="str">
        <f>IF(Tabla1426[[#This Row],[Entrega task 7 ]]="P","Pendiente",Tabla1426[[#This Row],[Entrega task 7 ]]-$C$39)</f>
        <v>Pendiente</v>
      </c>
      <c r="AI21" s="43" t="str">
        <f>IF(Tabla1426[[#This Row],[Entrega task 8]]="P","Pendiente",Tabla1426[[#This Row],[Entrega task 8]]-$C$40)</f>
        <v>Pendiente</v>
      </c>
      <c r="AJ21" s="43" t="str">
        <f>IF(Tabla1426[[#This Row],[Entrega task 9]]="P","Pendiente",Tabla1426[[#This Row],[Entrega task 9]]-$C$41)</f>
        <v>Pendiente</v>
      </c>
      <c r="AK21" s="43" t="str">
        <f>IF(Tabla1426[[#This Row],[Entrega task 10]]="P","Pendiente",Tabla1426[[#This Row],[Entrega task 10]]-$C$42)</f>
        <v>Pendiente</v>
      </c>
      <c r="AL21" s="42" t="str">
        <f>IF(Tabla1426[[#This Row],[Entrega task 11]]="P","Pendiente",Tabla1426[[#This Row],[Entrega task 11]]-$C$43)</f>
        <v>Pendiente</v>
      </c>
      <c r="AM21" s="42" t="str">
        <f>IF(Tabla1426[[#This Row],[Entrega task 12]]="P","Pendiente",Tabla1426[[#This Row],[Entrega task 12]]-$C$44)</f>
        <v>Pendiente</v>
      </c>
      <c r="AN21" s="42" t="str">
        <f>IF(Tabla1426[[#This Row],[Entrega task 13]]="P","Pendiente",Tabla1426[[#This Row],[Entrega task 13]]-$C$45)</f>
        <v>Pendiente</v>
      </c>
      <c r="AO21" s="42" t="str">
        <f>IF(Tabla1426[[#This Row],[Entrega task 14]]="P","Pendiente",Tabla1426[[#This Row],[Entrega task 14]]-$C$46)</f>
        <v>Pendiente</v>
      </c>
      <c r="AP21" s="42" t="str">
        <f>IF(Tabla1426[[#This Row],[Entrega task 15]]="P","Pendiente",Tabla1426[[#This Row],[Entrega task 15]]-$C$47)</f>
        <v>Pendiente</v>
      </c>
      <c r="AQ21" s="42" t="str">
        <f>IF(Tabla1426[[#This Row],[Entrega task 16]]="P","Pendiente",Tabla1426[[#This Row],[Entrega task 16]]-$C$48)</f>
        <v>Pendiente</v>
      </c>
      <c r="AR21" s="42" t="str">
        <f>IF(Tabla1426[[#This Row],[Entrega task 17]]="P","Pendiente",Tabla1426[[#This Row],[Entrega task 17]]-$C$49)</f>
        <v>Pendiente</v>
      </c>
      <c r="AS21" s="42" t="str">
        <f>IF(Tabla1426[[#This Row],[Entrega task 18]]="P","Pendiente",Tabla1426[[#This Row],[Entrega task 18]]-$C$50)</f>
        <v>Pendiente</v>
      </c>
      <c r="AT21" s="42" t="str">
        <f>IF(Tabla1426[[#This Row],[Entrega task 19]]="P","Pendiente",Tabla1426[[#This Row],[Entrega task 19]]-$C$51)</f>
        <v>Pendiente</v>
      </c>
      <c r="AU21" s="42" t="str">
        <f>IF(Tabla1426[[#This Row],[Entrega task 20]]="P","Pendiente",Tabla1426[[#This Row],[Entrega task 20]]-$C$52)</f>
        <v>Pendiente</v>
      </c>
      <c r="AV21" s="42" t="str">
        <f>IF(Tabla1426[[#This Row],[Entrega task 21]]="P","Pendiente",Tabla1426[[#This Row],[Entrega task 21]]-$C$53)</f>
        <v>Pendiente</v>
      </c>
      <c r="AW21" s="42" t="str">
        <f>IF(Tabla1426[[#This Row],[Entrega task 22]]="P","Pendiente",Tabla1426[[#This Row],[Entrega task 22]]-$C$54)</f>
        <v>Pendiente</v>
      </c>
      <c r="AX21" s="42" t="str">
        <f>IF(Tabla1426[[#This Row],[Entrega task 23]]="P","Pendiente",Tabla1426[[#This Row],[Entrega task 23]]-$C$55)</f>
        <v>Pendiente</v>
      </c>
      <c r="AY21" s="42" t="str">
        <f>IF(Tabla1426[[#This Row],[Entrega task 24]]="P","Pendiente",Tabla1426[[#This Row],[Entrega task 24]]-$C$56)</f>
        <v>Pendiente</v>
      </c>
      <c r="AZ21" s="42" t="str">
        <f>IF(Tabla1426[[#This Row],[Entrega task 25]]="P","Pendiente",Tabla1426[[#This Row],[Entrega task 25]]-$C$57)</f>
        <v>Pendiente</v>
      </c>
    </row>
    <row r="22" spans="1:53" x14ac:dyDescent="0.25">
      <c r="A22" s="45"/>
      <c r="B22" s="46"/>
      <c r="C22" s="20" t="s">
        <v>9</v>
      </c>
      <c r="D22" s="20" t="s">
        <v>9</v>
      </c>
      <c r="E22" s="20" t="s">
        <v>9</v>
      </c>
      <c r="F22" s="20" t="s">
        <v>9</v>
      </c>
      <c r="G22" s="20" t="s">
        <v>9</v>
      </c>
      <c r="H22" s="20" t="s">
        <v>9</v>
      </c>
      <c r="I22" s="20" t="s">
        <v>9</v>
      </c>
      <c r="J22" s="20" t="s">
        <v>9</v>
      </c>
      <c r="K22" s="20" t="s">
        <v>9</v>
      </c>
      <c r="L22" s="20" t="s">
        <v>9</v>
      </c>
      <c r="M22" s="20" t="s">
        <v>9</v>
      </c>
      <c r="N22" s="20" t="s">
        <v>9</v>
      </c>
      <c r="O22" s="20" t="s">
        <v>9</v>
      </c>
      <c r="P22" s="20" t="s">
        <v>9</v>
      </c>
      <c r="Q22" s="20" t="s">
        <v>9</v>
      </c>
      <c r="R22" s="20" t="s">
        <v>9</v>
      </c>
      <c r="S22" s="20" t="s">
        <v>9</v>
      </c>
      <c r="T22" s="20" t="s">
        <v>9</v>
      </c>
      <c r="U22" s="20" t="s">
        <v>9</v>
      </c>
      <c r="V22" s="20" t="s">
        <v>9</v>
      </c>
      <c r="W22" s="20" t="s">
        <v>9</v>
      </c>
      <c r="X22" s="20" t="s">
        <v>9</v>
      </c>
      <c r="Y22" s="20" t="s">
        <v>9</v>
      </c>
      <c r="Z22" s="20" t="s">
        <v>9</v>
      </c>
      <c r="AA22" s="20" t="s">
        <v>9</v>
      </c>
      <c r="AB22" s="40" t="str">
        <f>IF(Tabla1426[[#This Row],[Entrega  task 1 ]]="P","Pendiente",Tabla1426[[#This Row],[Entrega  task 1 ]]-$C$33)</f>
        <v>Pendiente</v>
      </c>
      <c r="AC22" s="41" t="str">
        <f>IF(Tabla1426[[#This Row],[Entrega task2]]="P","Pendiente",Tabla1426[[#This Row],[Entrega task2]]-$C$34)</f>
        <v>Pendiente</v>
      </c>
      <c r="AD22" s="43" t="str">
        <f>IF(Tabla1426[[#This Row],[Entrega task 3]]="P","Pendiente",Tabla1426[[#This Row],[Entrega task 3]]-$C$35)</f>
        <v>Pendiente</v>
      </c>
      <c r="AE22" s="43" t="str">
        <f>IF(Tabla1426[[#This Row],[Entrega task 4]]="P","Pendiente",Tabla1426[[#This Row],[Entrega task 4]]-$C$36)</f>
        <v>Pendiente</v>
      </c>
      <c r="AF22" s="43" t="str">
        <f>IF(Tabla1426[[#This Row],[Entrega task 5 ]]="P","Pendiente",Tabla1426[[#This Row],[Entrega task 5 ]]-$C$37)</f>
        <v>Pendiente</v>
      </c>
      <c r="AG22" s="43" t="str">
        <f>IF(Tabla1426[[#This Row],[Entrega task 6 ]]="P","Pendiente",Tabla1426[[#This Row],[Entrega task 6 ]]-$C$38)</f>
        <v>Pendiente</v>
      </c>
      <c r="AH22" s="43" t="str">
        <f>IF(Tabla1426[[#This Row],[Entrega task 7 ]]="P","Pendiente",Tabla1426[[#This Row],[Entrega task 7 ]]-$C$39)</f>
        <v>Pendiente</v>
      </c>
      <c r="AI22" s="43" t="str">
        <f>IF(Tabla1426[[#This Row],[Entrega task 8]]="P","Pendiente",Tabla1426[[#This Row],[Entrega task 8]]-$C$40)</f>
        <v>Pendiente</v>
      </c>
      <c r="AJ22" s="43" t="str">
        <f>IF(Tabla1426[[#This Row],[Entrega task 9]]="P","Pendiente",Tabla1426[[#This Row],[Entrega task 9]]-$C$41)</f>
        <v>Pendiente</v>
      </c>
      <c r="AK22" s="43" t="str">
        <f>IF(Tabla1426[[#This Row],[Entrega task 10]]="P","Pendiente",Tabla1426[[#This Row],[Entrega task 10]]-$C$42)</f>
        <v>Pendiente</v>
      </c>
      <c r="AL22" s="42" t="str">
        <f>IF(Tabla1426[[#This Row],[Entrega task 11]]="P","Pendiente",Tabla1426[[#This Row],[Entrega task 11]]-$C$43)</f>
        <v>Pendiente</v>
      </c>
      <c r="AM22" s="42" t="str">
        <f>IF(Tabla1426[[#This Row],[Entrega task 12]]="P","Pendiente",Tabla1426[[#This Row],[Entrega task 12]]-$C$44)</f>
        <v>Pendiente</v>
      </c>
      <c r="AN22" s="42" t="str">
        <f>IF(Tabla1426[[#This Row],[Entrega task 13]]="P","Pendiente",Tabla1426[[#This Row],[Entrega task 13]]-$C$45)</f>
        <v>Pendiente</v>
      </c>
      <c r="AO22" s="42" t="str">
        <f>IF(Tabla1426[[#This Row],[Entrega task 14]]="P","Pendiente",Tabla1426[[#This Row],[Entrega task 14]]-$C$46)</f>
        <v>Pendiente</v>
      </c>
      <c r="AP22" s="42" t="str">
        <f>IF(Tabla1426[[#This Row],[Entrega task 15]]="P","Pendiente",Tabla1426[[#This Row],[Entrega task 15]]-$C$47)</f>
        <v>Pendiente</v>
      </c>
      <c r="AQ22" s="42" t="str">
        <f>IF(Tabla1426[[#This Row],[Entrega task 16]]="P","Pendiente",Tabla1426[[#This Row],[Entrega task 16]]-$C$48)</f>
        <v>Pendiente</v>
      </c>
      <c r="AR22" s="42" t="str">
        <f>IF(Tabla1426[[#This Row],[Entrega task 17]]="P","Pendiente",Tabla1426[[#This Row],[Entrega task 17]]-$C$49)</f>
        <v>Pendiente</v>
      </c>
      <c r="AS22" s="42" t="str">
        <f>IF(Tabla1426[[#This Row],[Entrega task 18]]="P","Pendiente",Tabla1426[[#This Row],[Entrega task 18]]-$C$50)</f>
        <v>Pendiente</v>
      </c>
      <c r="AT22" s="42" t="str">
        <f>IF(Tabla1426[[#This Row],[Entrega task 19]]="P","Pendiente",Tabla1426[[#This Row],[Entrega task 19]]-$C$51)</f>
        <v>Pendiente</v>
      </c>
      <c r="AU22" s="42" t="str">
        <f>IF(Tabla1426[[#This Row],[Entrega task 20]]="P","Pendiente",Tabla1426[[#This Row],[Entrega task 20]]-$C$52)</f>
        <v>Pendiente</v>
      </c>
      <c r="AV22" s="42" t="str">
        <f>IF(Tabla1426[[#This Row],[Entrega task 21]]="P","Pendiente",Tabla1426[[#This Row],[Entrega task 21]]-$C$53)</f>
        <v>Pendiente</v>
      </c>
      <c r="AW22" s="42" t="str">
        <f>IF(Tabla1426[[#This Row],[Entrega task 22]]="P","Pendiente",Tabla1426[[#This Row],[Entrega task 22]]-$C$54)</f>
        <v>Pendiente</v>
      </c>
      <c r="AX22" s="42" t="str">
        <f>IF(Tabla1426[[#This Row],[Entrega task 23]]="P","Pendiente",Tabla1426[[#This Row],[Entrega task 23]]-$C$55)</f>
        <v>Pendiente</v>
      </c>
      <c r="AY22" s="42" t="str">
        <f>IF(Tabla1426[[#This Row],[Entrega task 24]]="P","Pendiente",Tabla1426[[#This Row],[Entrega task 24]]-$C$56)</f>
        <v>Pendiente</v>
      </c>
      <c r="AZ22" s="42" t="str">
        <f>IF(Tabla1426[[#This Row],[Entrega task 25]]="P","Pendiente",Tabla1426[[#This Row],[Entrega task 25]]-$C$57)</f>
        <v>Pendiente</v>
      </c>
    </row>
    <row r="23" spans="1:53" x14ac:dyDescent="0.25">
      <c r="A23" s="45"/>
      <c r="B23" s="46"/>
      <c r="C23" s="20" t="s">
        <v>9</v>
      </c>
      <c r="D23" s="20" t="s">
        <v>9</v>
      </c>
      <c r="E23" s="20" t="s">
        <v>9</v>
      </c>
      <c r="F23" s="20" t="s">
        <v>9</v>
      </c>
      <c r="G23" s="20" t="s">
        <v>9</v>
      </c>
      <c r="H23" s="20" t="s">
        <v>9</v>
      </c>
      <c r="I23" s="20" t="s">
        <v>9</v>
      </c>
      <c r="J23" s="20" t="s">
        <v>9</v>
      </c>
      <c r="K23" s="20" t="s">
        <v>9</v>
      </c>
      <c r="L23" s="20" t="s">
        <v>9</v>
      </c>
      <c r="M23" s="20" t="s">
        <v>9</v>
      </c>
      <c r="N23" s="20" t="s">
        <v>9</v>
      </c>
      <c r="O23" s="20" t="s">
        <v>9</v>
      </c>
      <c r="P23" s="20" t="s">
        <v>9</v>
      </c>
      <c r="Q23" s="20" t="s">
        <v>9</v>
      </c>
      <c r="R23" s="20" t="s">
        <v>9</v>
      </c>
      <c r="S23" s="20" t="s">
        <v>9</v>
      </c>
      <c r="T23" s="20" t="s">
        <v>9</v>
      </c>
      <c r="U23" s="20" t="s">
        <v>9</v>
      </c>
      <c r="V23" s="20" t="s">
        <v>9</v>
      </c>
      <c r="W23" s="20" t="s">
        <v>9</v>
      </c>
      <c r="X23" s="20" t="s">
        <v>9</v>
      </c>
      <c r="Y23" s="20" t="s">
        <v>9</v>
      </c>
      <c r="Z23" s="20" t="s">
        <v>9</v>
      </c>
      <c r="AA23" s="20" t="s">
        <v>9</v>
      </c>
      <c r="AB23" s="40" t="str">
        <f>IF(Tabla1426[[#This Row],[Entrega  task 1 ]]="P","Pendiente",Tabla1426[[#This Row],[Entrega  task 1 ]]-$C$33)</f>
        <v>Pendiente</v>
      </c>
      <c r="AC23" s="41" t="str">
        <f>IF(Tabla1426[[#This Row],[Entrega task2]]="P","Pendiente",Tabla1426[[#This Row],[Entrega task2]]-$C$34)</f>
        <v>Pendiente</v>
      </c>
      <c r="AD23" s="43" t="str">
        <f>IF(Tabla1426[[#This Row],[Entrega task 3]]="P","Pendiente",Tabla1426[[#This Row],[Entrega task 3]]-$C$35)</f>
        <v>Pendiente</v>
      </c>
      <c r="AE23" s="43" t="str">
        <f>IF(Tabla1426[[#This Row],[Entrega task 4]]="P","Pendiente",Tabla1426[[#This Row],[Entrega task 4]]-$C$36)</f>
        <v>Pendiente</v>
      </c>
      <c r="AF23" s="43" t="str">
        <f>IF(Tabla1426[[#This Row],[Entrega task 5 ]]="P","Pendiente",Tabla1426[[#This Row],[Entrega task 5 ]]-$C$37)</f>
        <v>Pendiente</v>
      </c>
      <c r="AG23" s="43" t="str">
        <f>IF(Tabla1426[[#This Row],[Entrega task 6 ]]="P","Pendiente",Tabla1426[[#This Row],[Entrega task 6 ]]-$C$38)</f>
        <v>Pendiente</v>
      </c>
      <c r="AH23" s="43" t="str">
        <f>IF(Tabla1426[[#This Row],[Entrega task 7 ]]="P","Pendiente",Tabla1426[[#This Row],[Entrega task 7 ]]-$C$39)</f>
        <v>Pendiente</v>
      </c>
      <c r="AI23" s="43" t="str">
        <f>IF(Tabla1426[[#This Row],[Entrega task 8]]="P","Pendiente",Tabla1426[[#This Row],[Entrega task 8]]-$C$40)</f>
        <v>Pendiente</v>
      </c>
      <c r="AJ23" s="43" t="str">
        <f>IF(Tabla1426[[#This Row],[Entrega task 9]]="P","Pendiente",Tabla1426[[#This Row],[Entrega task 9]]-$C$41)</f>
        <v>Pendiente</v>
      </c>
      <c r="AK23" s="43" t="str">
        <f>IF(Tabla1426[[#This Row],[Entrega task 10]]="P","Pendiente",Tabla1426[[#This Row],[Entrega task 10]]-$C$42)</f>
        <v>Pendiente</v>
      </c>
      <c r="AL23" s="42" t="str">
        <f>IF(Tabla1426[[#This Row],[Entrega task 11]]="P","Pendiente",Tabla1426[[#This Row],[Entrega task 11]]-$C$43)</f>
        <v>Pendiente</v>
      </c>
      <c r="AM23" s="42" t="str">
        <f>IF(Tabla1426[[#This Row],[Entrega task 12]]="P","Pendiente",Tabla1426[[#This Row],[Entrega task 12]]-$C$44)</f>
        <v>Pendiente</v>
      </c>
      <c r="AN23" s="42" t="str">
        <f>IF(Tabla1426[[#This Row],[Entrega task 13]]="P","Pendiente",Tabla1426[[#This Row],[Entrega task 13]]-$C$45)</f>
        <v>Pendiente</v>
      </c>
      <c r="AO23" s="42" t="str">
        <f>IF(Tabla1426[[#This Row],[Entrega task 14]]="P","Pendiente",Tabla1426[[#This Row],[Entrega task 14]]-$C$46)</f>
        <v>Pendiente</v>
      </c>
      <c r="AP23" s="42" t="str">
        <f>IF(Tabla1426[[#This Row],[Entrega task 15]]="P","Pendiente",Tabla1426[[#This Row],[Entrega task 15]]-$C$47)</f>
        <v>Pendiente</v>
      </c>
      <c r="AQ23" s="42" t="str">
        <f>IF(Tabla1426[[#This Row],[Entrega task 16]]="P","Pendiente",Tabla1426[[#This Row],[Entrega task 16]]-$C$48)</f>
        <v>Pendiente</v>
      </c>
      <c r="AR23" s="42" t="str">
        <f>IF(Tabla1426[[#This Row],[Entrega task 17]]="P","Pendiente",Tabla1426[[#This Row],[Entrega task 17]]-$C$49)</f>
        <v>Pendiente</v>
      </c>
      <c r="AS23" s="42" t="str">
        <f>IF(Tabla1426[[#This Row],[Entrega task 18]]="P","Pendiente",Tabla1426[[#This Row],[Entrega task 18]]-$C$50)</f>
        <v>Pendiente</v>
      </c>
      <c r="AT23" s="42" t="str">
        <f>IF(Tabla1426[[#This Row],[Entrega task 19]]="P","Pendiente",Tabla1426[[#This Row],[Entrega task 19]]-$C$51)</f>
        <v>Pendiente</v>
      </c>
      <c r="AU23" s="42" t="str">
        <f>IF(Tabla1426[[#This Row],[Entrega task 20]]="P","Pendiente",Tabla1426[[#This Row],[Entrega task 20]]-$C$52)</f>
        <v>Pendiente</v>
      </c>
      <c r="AV23" s="42" t="str">
        <f>IF(Tabla1426[[#This Row],[Entrega task 21]]="P","Pendiente",Tabla1426[[#This Row],[Entrega task 21]]-$C$53)</f>
        <v>Pendiente</v>
      </c>
      <c r="AW23" s="42" t="str">
        <f>IF(Tabla1426[[#This Row],[Entrega task 22]]="P","Pendiente",Tabla1426[[#This Row],[Entrega task 22]]-$C$54)</f>
        <v>Pendiente</v>
      </c>
      <c r="AX23" s="42" t="str">
        <f>IF(Tabla1426[[#This Row],[Entrega task 23]]="P","Pendiente",Tabla1426[[#This Row],[Entrega task 23]]-$C$55)</f>
        <v>Pendiente</v>
      </c>
      <c r="AY23" s="42" t="str">
        <f>IF(Tabla1426[[#This Row],[Entrega task 24]]="P","Pendiente",Tabla1426[[#This Row],[Entrega task 24]]-$C$56)</f>
        <v>Pendiente</v>
      </c>
      <c r="AZ23" s="42" t="str">
        <f>IF(Tabla1426[[#This Row],[Entrega task 25]]="P","Pendiente",Tabla1426[[#This Row],[Entrega task 25]]-$C$57)</f>
        <v>Pendiente</v>
      </c>
    </row>
    <row r="24" spans="1:53" x14ac:dyDescent="0.25">
      <c r="A24" s="45"/>
      <c r="B24" s="46"/>
      <c r="C24" s="20" t="s">
        <v>9</v>
      </c>
      <c r="D24" s="20" t="s">
        <v>9</v>
      </c>
      <c r="E24" s="20" t="s">
        <v>9</v>
      </c>
      <c r="F24" s="20" t="s">
        <v>9</v>
      </c>
      <c r="G24" s="20" t="s">
        <v>9</v>
      </c>
      <c r="H24" s="20" t="s">
        <v>9</v>
      </c>
      <c r="I24" s="20" t="s">
        <v>9</v>
      </c>
      <c r="J24" s="20" t="s">
        <v>9</v>
      </c>
      <c r="K24" s="20" t="s">
        <v>9</v>
      </c>
      <c r="L24" s="20" t="s">
        <v>9</v>
      </c>
      <c r="M24" s="20" t="s">
        <v>9</v>
      </c>
      <c r="N24" s="20" t="s">
        <v>9</v>
      </c>
      <c r="O24" s="20" t="s">
        <v>9</v>
      </c>
      <c r="P24" s="20" t="s">
        <v>9</v>
      </c>
      <c r="Q24" s="20" t="s">
        <v>9</v>
      </c>
      <c r="R24" s="20" t="s">
        <v>9</v>
      </c>
      <c r="S24" s="20" t="s">
        <v>9</v>
      </c>
      <c r="T24" s="20" t="s">
        <v>9</v>
      </c>
      <c r="U24" s="20" t="s">
        <v>9</v>
      </c>
      <c r="V24" s="20" t="s">
        <v>9</v>
      </c>
      <c r="W24" s="20" t="s">
        <v>9</v>
      </c>
      <c r="X24" s="20" t="s">
        <v>9</v>
      </c>
      <c r="Y24" s="20" t="s">
        <v>9</v>
      </c>
      <c r="Z24" s="20" t="s">
        <v>9</v>
      </c>
      <c r="AA24" s="20" t="s">
        <v>9</v>
      </c>
      <c r="AB24" s="40" t="str">
        <f>IF(Tabla1426[[#This Row],[Entrega  task 1 ]]="P","Pendiente",Tabla1426[[#This Row],[Entrega  task 1 ]]-$C$33)</f>
        <v>Pendiente</v>
      </c>
      <c r="AC24" s="41" t="str">
        <f>IF(Tabla1426[[#This Row],[Entrega task2]]="P","Pendiente",Tabla1426[[#This Row],[Entrega task2]]-$C$34)</f>
        <v>Pendiente</v>
      </c>
      <c r="AD24" s="42" t="str">
        <f>IF(Tabla1426[[#This Row],[Entrega task 3]]="P","Pendiente",Tabla1426[[#This Row],[Entrega task 3]]-$C$35)</f>
        <v>Pendiente</v>
      </c>
      <c r="AE24" s="42" t="str">
        <f>IF(Tabla1426[[#This Row],[Entrega task 4]]="P","Pendiente",Tabla1426[[#This Row],[Entrega task 4]]-$C$36)</f>
        <v>Pendiente</v>
      </c>
      <c r="AF24" s="42" t="str">
        <f>IF(Tabla1426[[#This Row],[Entrega task 5 ]]="P","Pendiente",Tabla1426[[#This Row],[Entrega task 5 ]]-$C$37)</f>
        <v>Pendiente</v>
      </c>
      <c r="AG24" s="42" t="str">
        <f>IF(Tabla1426[[#This Row],[Entrega task 6 ]]="P","Pendiente",Tabla1426[[#This Row],[Entrega task 6 ]]-$C$38)</f>
        <v>Pendiente</v>
      </c>
      <c r="AH24" s="42" t="str">
        <f>IF(Tabla1426[[#This Row],[Entrega task 7 ]]="P","Pendiente",Tabla1426[[#This Row],[Entrega task 7 ]]-$C$39)</f>
        <v>Pendiente</v>
      </c>
      <c r="AI24" s="42" t="str">
        <f>IF(Tabla1426[[#This Row],[Entrega task 8]]="P","Pendiente",Tabla1426[[#This Row],[Entrega task 8]]-$C$40)</f>
        <v>Pendiente</v>
      </c>
      <c r="AJ24" s="43" t="str">
        <f>IF(Tabla1426[[#This Row],[Entrega task 9]]="P","Pendiente",Tabla1426[[#This Row],[Entrega task 9]]-$C$41)</f>
        <v>Pendiente</v>
      </c>
      <c r="AK24" s="43" t="str">
        <f>IF(Tabla1426[[#This Row],[Entrega task 10]]="P","Pendiente",Tabla1426[[#This Row],[Entrega task 10]]-$C$42)</f>
        <v>Pendiente</v>
      </c>
      <c r="AL24" s="42" t="str">
        <f>IF(Tabla1426[[#This Row],[Entrega task 11]]="P","Pendiente",Tabla1426[[#This Row],[Entrega task 11]]-$C$43)</f>
        <v>Pendiente</v>
      </c>
      <c r="AM24" s="42" t="str">
        <f>IF(Tabla1426[[#This Row],[Entrega task 12]]="P","Pendiente",Tabla1426[[#This Row],[Entrega task 12]]-$C$44)</f>
        <v>Pendiente</v>
      </c>
      <c r="AN24" s="42" t="str">
        <f>IF(Tabla1426[[#This Row],[Entrega task 13]]="P","Pendiente",Tabla1426[[#This Row],[Entrega task 13]]-$C$45)</f>
        <v>Pendiente</v>
      </c>
      <c r="AO24" s="42" t="str">
        <f>IF(Tabla1426[[#This Row],[Entrega task 14]]="P","Pendiente",Tabla1426[[#This Row],[Entrega task 14]]-$C$46)</f>
        <v>Pendiente</v>
      </c>
      <c r="AP24" s="42" t="str">
        <f>IF(Tabla1426[[#This Row],[Entrega task 15]]="P","Pendiente",Tabla1426[[#This Row],[Entrega task 15]]-$C$47)</f>
        <v>Pendiente</v>
      </c>
      <c r="AQ24" s="42" t="str">
        <f>IF(Tabla1426[[#This Row],[Entrega task 16]]="P","Pendiente",Tabla1426[[#This Row],[Entrega task 16]]-$C$48)</f>
        <v>Pendiente</v>
      </c>
      <c r="AR24" s="42" t="str">
        <f>IF(Tabla1426[[#This Row],[Entrega task 17]]="P","Pendiente",Tabla1426[[#This Row],[Entrega task 17]]-$C$49)</f>
        <v>Pendiente</v>
      </c>
      <c r="AS24" s="42" t="str">
        <f>IF(Tabla1426[[#This Row],[Entrega task 18]]="P","Pendiente",Tabla1426[[#This Row],[Entrega task 18]]-$C$50)</f>
        <v>Pendiente</v>
      </c>
      <c r="AT24" s="42" t="str">
        <f>IF(Tabla1426[[#This Row],[Entrega task 19]]="P","Pendiente",Tabla1426[[#This Row],[Entrega task 19]]-$C$51)</f>
        <v>Pendiente</v>
      </c>
      <c r="AU24" s="42" t="str">
        <f>IF(Tabla1426[[#This Row],[Entrega task 20]]="P","Pendiente",Tabla1426[[#This Row],[Entrega task 20]]-$C$52)</f>
        <v>Pendiente</v>
      </c>
      <c r="AV24" s="42" t="str">
        <f>IF(Tabla1426[[#This Row],[Entrega task 21]]="P","Pendiente",Tabla1426[[#This Row],[Entrega task 21]]-$C$53)</f>
        <v>Pendiente</v>
      </c>
      <c r="AW24" s="42" t="str">
        <f>IF(Tabla1426[[#This Row],[Entrega task 22]]="P","Pendiente",Tabla1426[[#This Row],[Entrega task 22]]-$C$54)</f>
        <v>Pendiente</v>
      </c>
      <c r="AX24" s="42" t="str">
        <f>IF(Tabla1426[[#This Row],[Entrega task 23]]="P","Pendiente",Tabla1426[[#This Row],[Entrega task 23]]-$C$55)</f>
        <v>Pendiente</v>
      </c>
      <c r="AY24" s="42" t="str">
        <f>IF(Tabla1426[[#This Row],[Entrega task 24]]="P","Pendiente",Tabla1426[[#This Row],[Entrega task 24]]-$C$56)</f>
        <v>Pendiente</v>
      </c>
      <c r="AZ24" s="42" t="str">
        <f>IF(Tabla1426[[#This Row],[Entrega task 25]]="P","Pendiente",Tabla1426[[#This Row],[Entrega task 25]]-$C$57)</f>
        <v>Pendiente</v>
      </c>
    </row>
    <row r="25" spans="1:53" x14ac:dyDescent="0.25">
      <c r="A25" s="45"/>
      <c r="B25" s="46"/>
      <c r="C25" s="20" t="s">
        <v>9</v>
      </c>
      <c r="D25" s="20" t="s">
        <v>9</v>
      </c>
      <c r="E25" s="20" t="s">
        <v>9</v>
      </c>
      <c r="F25" s="20" t="s">
        <v>9</v>
      </c>
      <c r="G25" s="20" t="s">
        <v>9</v>
      </c>
      <c r="H25" s="20" t="s">
        <v>9</v>
      </c>
      <c r="I25" s="20" t="s">
        <v>9</v>
      </c>
      <c r="J25" s="20" t="s">
        <v>9</v>
      </c>
      <c r="K25" s="20" t="s">
        <v>9</v>
      </c>
      <c r="L25" s="20" t="s">
        <v>9</v>
      </c>
      <c r="M25" s="20" t="s">
        <v>9</v>
      </c>
      <c r="N25" s="20" t="s">
        <v>9</v>
      </c>
      <c r="O25" s="20" t="s">
        <v>9</v>
      </c>
      <c r="P25" s="20" t="s">
        <v>9</v>
      </c>
      <c r="Q25" s="20" t="s">
        <v>9</v>
      </c>
      <c r="R25" s="20" t="s">
        <v>9</v>
      </c>
      <c r="S25" s="20" t="s">
        <v>9</v>
      </c>
      <c r="T25" s="20" t="s">
        <v>9</v>
      </c>
      <c r="U25" s="20" t="s">
        <v>9</v>
      </c>
      <c r="V25" s="20" t="s">
        <v>9</v>
      </c>
      <c r="W25" s="20" t="s">
        <v>9</v>
      </c>
      <c r="X25" s="20" t="s">
        <v>9</v>
      </c>
      <c r="Y25" s="20" t="s">
        <v>9</v>
      </c>
      <c r="Z25" s="20" t="s">
        <v>9</v>
      </c>
      <c r="AA25" s="20" t="s">
        <v>9</v>
      </c>
      <c r="AB25" s="40" t="str">
        <f>IF(Tabla1426[[#This Row],[Entrega  task 1 ]]="P","Pendiente",Tabla1426[[#This Row],[Entrega  task 1 ]]-$C$33)</f>
        <v>Pendiente</v>
      </c>
      <c r="AC25" s="41" t="str">
        <f>IF(Tabla1426[[#This Row],[Entrega task2]]="P","Pendiente",Tabla1426[[#This Row],[Entrega task2]]-$C$34)</f>
        <v>Pendiente</v>
      </c>
      <c r="AD25" s="43" t="str">
        <f>IF(Tabla1426[[#This Row],[Entrega task 3]]="P","Pendiente",Tabla1426[[#This Row],[Entrega task 3]]-$C$35)</f>
        <v>Pendiente</v>
      </c>
      <c r="AE25" s="43" t="str">
        <f>IF(Tabla1426[[#This Row],[Entrega task 4]]="P","Pendiente",Tabla1426[[#This Row],[Entrega task 4]]-$C$36)</f>
        <v>Pendiente</v>
      </c>
      <c r="AF25" s="43" t="str">
        <f>IF(Tabla1426[[#This Row],[Entrega task 5 ]]="P","Pendiente",Tabla1426[[#This Row],[Entrega task 5 ]]-$C$37)</f>
        <v>Pendiente</v>
      </c>
      <c r="AG25" s="43" t="str">
        <f>IF(Tabla1426[[#This Row],[Entrega task 6 ]]="P","Pendiente",Tabla1426[[#This Row],[Entrega task 6 ]]-$C$38)</f>
        <v>Pendiente</v>
      </c>
      <c r="AH25" s="43" t="str">
        <f>IF(Tabla1426[[#This Row],[Entrega task 7 ]]="P","Pendiente",Tabla1426[[#This Row],[Entrega task 7 ]]-$C$39)</f>
        <v>Pendiente</v>
      </c>
      <c r="AI25" s="43" t="str">
        <f>IF(Tabla1426[[#This Row],[Entrega task 8]]="P","Pendiente",Tabla1426[[#This Row],[Entrega task 8]]-$C$40)</f>
        <v>Pendiente</v>
      </c>
      <c r="AJ25" s="43" t="str">
        <f>IF(Tabla1426[[#This Row],[Entrega task 9]]="P","Pendiente",Tabla1426[[#This Row],[Entrega task 9]]-$C$41)</f>
        <v>Pendiente</v>
      </c>
      <c r="AK25" s="43" t="str">
        <f>IF(Tabla1426[[#This Row],[Entrega task 10]]="P","Pendiente",Tabla1426[[#This Row],[Entrega task 10]]-$C$42)</f>
        <v>Pendiente</v>
      </c>
      <c r="AL25" s="42" t="str">
        <f>IF(Tabla1426[[#This Row],[Entrega task 11]]="P","Pendiente",Tabla1426[[#This Row],[Entrega task 11]]-$C$43)</f>
        <v>Pendiente</v>
      </c>
      <c r="AM25" s="42" t="str">
        <f>IF(Tabla1426[[#This Row],[Entrega task 12]]="P","Pendiente",Tabla1426[[#This Row],[Entrega task 12]]-$C$44)</f>
        <v>Pendiente</v>
      </c>
      <c r="AN25" s="42" t="str">
        <f>IF(Tabla1426[[#This Row],[Entrega task 13]]="P","Pendiente",Tabla1426[[#This Row],[Entrega task 13]]-$C$45)</f>
        <v>Pendiente</v>
      </c>
      <c r="AO25" s="42" t="str">
        <f>IF(Tabla1426[[#This Row],[Entrega task 14]]="P","Pendiente",Tabla1426[[#This Row],[Entrega task 14]]-$C$46)</f>
        <v>Pendiente</v>
      </c>
      <c r="AP25" s="42" t="str">
        <f>IF(Tabla1426[[#This Row],[Entrega task 15]]="P","Pendiente",Tabla1426[[#This Row],[Entrega task 15]]-$C$47)</f>
        <v>Pendiente</v>
      </c>
      <c r="AQ25" s="42" t="str">
        <f>IF(Tabla1426[[#This Row],[Entrega task 16]]="P","Pendiente",Tabla1426[[#This Row],[Entrega task 16]]-$C$48)</f>
        <v>Pendiente</v>
      </c>
      <c r="AR25" s="42" t="str">
        <f>IF(Tabla1426[[#This Row],[Entrega task 17]]="P","Pendiente",Tabla1426[[#This Row],[Entrega task 17]]-$C$49)</f>
        <v>Pendiente</v>
      </c>
      <c r="AS25" s="42" t="str">
        <f>IF(Tabla1426[[#This Row],[Entrega task 18]]="P","Pendiente",Tabla1426[[#This Row],[Entrega task 18]]-$C$50)</f>
        <v>Pendiente</v>
      </c>
      <c r="AT25" s="42" t="str">
        <f>IF(Tabla1426[[#This Row],[Entrega task 19]]="P","Pendiente",Tabla1426[[#This Row],[Entrega task 19]]-$C$51)</f>
        <v>Pendiente</v>
      </c>
      <c r="AU25" s="42" t="str">
        <f>IF(Tabla1426[[#This Row],[Entrega task 20]]="P","Pendiente",Tabla1426[[#This Row],[Entrega task 20]]-$C$52)</f>
        <v>Pendiente</v>
      </c>
      <c r="AV25" s="42" t="str">
        <f>IF(Tabla1426[[#This Row],[Entrega task 21]]="P","Pendiente",Tabla1426[[#This Row],[Entrega task 21]]-$C$53)</f>
        <v>Pendiente</v>
      </c>
      <c r="AW25" s="42" t="str">
        <f>IF(Tabla1426[[#This Row],[Entrega task 22]]="P","Pendiente",Tabla1426[[#This Row],[Entrega task 22]]-$C$54)</f>
        <v>Pendiente</v>
      </c>
      <c r="AX25" s="42" t="str">
        <f>IF(Tabla1426[[#This Row],[Entrega task 23]]="P","Pendiente",Tabla1426[[#This Row],[Entrega task 23]]-$C$55)</f>
        <v>Pendiente</v>
      </c>
      <c r="AY25" s="42" t="str">
        <f>IF(Tabla1426[[#This Row],[Entrega task 24]]="P","Pendiente",Tabla1426[[#This Row],[Entrega task 24]]-$C$56)</f>
        <v>Pendiente</v>
      </c>
      <c r="AZ25" s="42" t="str">
        <f>IF(Tabla1426[[#This Row],[Entrega task 25]]="P","Pendiente",Tabla1426[[#This Row],[Entrega task 25]]-$C$57)</f>
        <v>Pendiente</v>
      </c>
    </row>
    <row r="26" spans="1:53" x14ac:dyDescent="0.25">
      <c r="A26" s="45"/>
      <c r="B26" s="46"/>
      <c r="C26" s="20" t="s">
        <v>9</v>
      </c>
      <c r="D26" s="20" t="s">
        <v>9</v>
      </c>
      <c r="E26" s="20" t="s">
        <v>9</v>
      </c>
      <c r="F26" s="20" t="s">
        <v>9</v>
      </c>
      <c r="G26" s="20" t="s">
        <v>9</v>
      </c>
      <c r="H26" s="20" t="s">
        <v>9</v>
      </c>
      <c r="I26" s="20" t="s">
        <v>9</v>
      </c>
      <c r="J26" s="20" t="s">
        <v>9</v>
      </c>
      <c r="K26" s="20" t="s">
        <v>9</v>
      </c>
      <c r="L26" s="20" t="s">
        <v>9</v>
      </c>
      <c r="M26" s="20" t="s">
        <v>9</v>
      </c>
      <c r="N26" s="20" t="s">
        <v>9</v>
      </c>
      <c r="O26" s="20" t="s">
        <v>9</v>
      </c>
      <c r="P26" s="20" t="s">
        <v>9</v>
      </c>
      <c r="Q26" s="20" t="s">
        <v>9</v>
      </c>
      <c r="R26" s="20" t="s">
        <v>9</v>
      </c>
      <c r="S26" s="20" t="s">
        <v>9</v>
      </c>
      <c r="T26" s="20" t="s">
        <v>9</v>
      </c>
      <c r="U26" s="20" t="s">
        <v>9</v>
      </c>
      <c r="V26" s="20" t="s">
        <v>9</v>
      </c>
      <c r="W26" s="20" t="s">
        <v>9</v>
      </c>
      <c r="X26" s="20" t="s">
        <v>9</v>
      </c>
      <c r="Y26" s="20" t="s">
        <v>9</v>
      </c>
      <c r="Z26" s="20" t="s">
        <v>9</v>
      </c>
      <c r="AA26" s="20" t="s">
        <v>9</v>
      </c>
      <c r="AB26" s="40" t="str">
        <f>IF(Tabla1426[[#This Row],[Entrega  task 1 ]]="P","Pendiente",Tabla1426[[#This Row],[Entrega  task 1 ]]-$C$33)</f>
        <v>Pendiente</v>
      </c>
      <c r="AC26" s="41" t="str">
        <f>IF(Tabla1426[[#This Row],[Entrega task2]]="P","Pendiente",Tabla1426[[#This Row],[Entrega task2]]-$C$34)</f>
        <v>Pendiente</v>
      </c>
      <c r="AD26" s="43" t="str">
        <f>IF(Tabla1426[[#This Row],[Entrega task 3]]="P","Pendiente",Tabla1426[[#This Row],[Entrega task 3]]-$C$35)</f>
        <v>Pendiente</v>
      </c>
      <c r="AE26" s="43" t="str">
        <f>IF(Tabla1426[[#This Row],[Entrega task 4]]="P","Pendiente",Tabla1426[[#This Row],[Entrega task 4]]-$C$36)</f>
        <v>Pendiente</v>
      </c>
      <c r="AF26" s="43" t="str">
        <f>IF(Tabla1426[[#This Row],[Entrega task 5 ]]="P","Pendiente",Tabla1426[[#This Row],[Entrega task 5 ]]-$C$37)</f>
        <v>Pendiente</v>
      </c>
      <c r="AG26" s="43" t="str">
        <f>IF(Tabla1426[[#This Row],[Entrega task 6 ]]="P","Pendiente",Tabla1426[[#This Row],[Entrega task 6 ]]-$C$38)</f>
        <v>Pendiente</v>
      </c>
      <c r="AH26" s="43" t="str">
        <f>IF(Tabla1426[[#This Row],[Entrega task 7 ]]="P","Pendiente",Tabla1426[[#This Row],[Entrega task 7 ]]-$C$39)</f>
        <v>Pendiente</v>
      </c>
      <c r="AI26" s="43" t="str">
        <f>IF(Tabla1426[[#This Row],[Entrega task 8]]="P","Pendiente",Tabla1426[[#This Row],[Entrega task 8]]-$C$40)</f>
        <v>Pendiente</v>
      </c>
      <c r="AJ26" s="43" t="str">
        <f>IF(Tabla1426[[#This Row],[Entrega task 9]]="P","Pendiente",Tabla1426[[#This Row],[Entrega task 9]]-$C$41)</f>
        <v>Pendiente</v>
      </c>
      <c r="AK26" s="43" t="str">
        <f>IF(Tabla1426[[#This Row],[Entrega task 10]]="P","Pendiente",Tabla1426[[#This Row],[Entrega task 10]]-$C$42)</f>
        <v>Pendiente</v>
      </c>
      <c r="AL26" s="42" t="str">
        <f>IF(Tabla1426[[#This Row],[Entrega task 11]]="P","Pendiente",Tabla1426[[#This Row],[Entrega task 11]]-$C$43)</f>
        <v>Pendiente</v>
      </c>
      <c r="AM26" s="42" t="str">
        <f>IF(Tabla1426[[#This Row],[Entrega task 12]]="P","Pendiente",Tabla1426[[#This Row],[Entrega task 12]]-$C$44)</f>
        <v>Pendiente</v>
      </c>
      <c r="AN26" s="42" t="str">
        <f>IF(Tabla1426[[#This Row],[Entrega task 13]]="P","Pendiente",Tabla1426[[#This Row],[Entrega task 13]]-$C$45)</f>
        <v>Pendiente</v>
      </c>
      <c r="AO26" s="42" t="str">
        <f>IF(Tabla1426[[#This Row],[Entrega task 14]]="P","Pendiente",Tabla1426[[#This Row],[Entrega task 14]]-$C$46)</f>
        <v>Pendiente</v>
      </c>
      <c r="AP26" s="42" t="str">
        <f>IF(Tabla1426[[#This Row],[Entrega task 15]]="P","Pendiente",Tabla1426[[#This Row],[Entrega task 15]]-$C$47)</f>
        <v>Pendiente</v>
      </c>
      <c r="AQ26" s="42" t="str">
        <f>IF(Tabla1426[[#This Row],[Entrega task 16]]="P","Pendiente",Tabla1426[[#This Row],[Entrega task 16]]-$C$48)</f>
        <v>Pendiente</v>
      </c>
      <c r="AR26" s="42" t="str">
        <f>IF(Tabla1426[[#This Row],[Entrega task 17]]="P","Pendiente",Tabla1426[[#This Row],[Entrega task 17]]-$C$49)</f>
        <v>Pendiente</v>
      </c>
      <c r="AS26" s="42" t="str">
        <f>IF(Tabla1426[[#This Row],[Entrega task 18]]="P","Pendiente",Tabla1426[[#This Row],[Entrega task 18]]-$C$50)</f>
        <v>Pendiente</v>
      </c>
      <c r="AT26" s="42" t="str">
        <f>IF(Tabla1426[[#This Row],[Entrega task 19]]="P","Pendiente",Tabla1426[[#This Row],[Entrega task 19]]-$C$51)</f>
        <v>Pendiente</v>
      </c>
      <c r="AU26" s="42" t="str">
        <f>IF(Tabla1426[[#This Row],[Entrega task 20]]="P","Pendiente",Tabla1426[[#This Row],[Entrega task 20]]-$C$52)</f>
        <v>Pendiente</v>
      </c>
      <c r="AV26" s="42" t="str">
        <f>IF(Tabla1426[[#This Row],[Entrega task 21]]="P","Pendiente",Tabla1426[[#This Row],[Entrega task 21]]-$C$53)</f>
        <v>Pendiente</v>
      </c>
      <c r="AW26" s="42" t="str">
        <f>IF(Tabla1426[[#This Row],[Entrega task 22]]="P","Pendiente",Tabla1426[[#This Row],[Entrega task 22]]-$C$54)</f>
        <v>Pendiente</v>
      </c>
      <c r="AX26" s="42" t="str">
        <f>IF(Tabla1426[[#This Row],[Entrega task 23]]="P","Pendiente",Tabla1426[[#This Row],[Entrega task 23]]-$C$55)</f>
        <v>Pendiente</v>
      </c>
      <c r="AY26" s="42" t="str">
        <f>IF(Tabla1426[[#This Row],[Entrega task 24]]="P","Pendiente",Tabla1426[[#This Row],[Entrega task 24]]-$C$56)</f>
        <v>Pendiente</v>
      </c>
      <c r="AZ26" s="42" t="str">
        <f>IF(Tabla1426[[#This Row],[Entrega task 25]]="P","Pendiente",Tabla1426[[#This Row],[Entrega task 25]]-$C$57)</f>
        <v>Pendiente</v>
      </c>
    </row>
    <row r="27" spans="1:53" x14ac:dyDescent="0.25">
      <c r="A27" s="45"/>
      <c r="B27" s="46"/>
      <c r="C27" s="20" t="s">
        <v>9</v>
      </c>
      <c r="D27" s="20" t="s">
        <v>9</v>
      </c>
      <c r="E27" s="20" t="s">
        <v>9</v>
      </c>
      <c r="F27" s="20" t="s">
        <v>9</v>
      </c>
      <c r="G27" s="20" t="s">
        <v>9</v>
      </c>
      <c r="H27" s="20" t="s">
        <v>9</v>
      </c>
      <c r="I27" s="20" t="s">
        <v>9</v>
      </c>
      <c r="J27" s="20" t="s">
        <v>9</v>
      </c>
      <c r="K27" s="20" t="s">
        <v>9</v>
      </c>
      <c r="L27" s="20" t="s">
        <v>9</v>
      </c>
      <c r="M27" s="20" t="s">
        <v>9</v>
      </c>
      <c r="N27" s="20" t="s">
        <v>9</v>
      </c>
      <c r="O27" s="20" t="s">
        <v>9</v>
      </c>
      <c r="P27" s="20" t="s">
        <v>9</v>
      </c>
      <c r="Q27" s="20" t="s">
        <v>9</v>
      </c>
      <c r="R27" s="20" t="s">
        <v>9</v>
      </c>
      <c r="S27" s="20" t="s">
        <v>9</v>
      </c>
      <c r="T27" s="20" t="s">
        <v>9</v>
      </c>
      <c r="U27" s="20" t="s">
        <v>9</v>
      </c>
      <c r="V27" s="20" t="s">
        <v>9</v>
      </c>
      <c r="W27" s="20" t="s">
        <v>9</v>
      </c>
      <c r="X27" s="20" t="s">
        <v>9</v>
      </c>
      <c r="Y27" s="20" t="s">
        <v>9</v>
      </c>
      <c r="Z27" s="20" t="s">
        <v>9</v>
      </c>
      <c r="AA27" s="20" t="s">
        <v>9</v>
      </c>
      <c r="AB27" s="40" t="str">
        <f>IF(Tabla1426[[#This Row],[Entrega  task 1 ]]="P","Pendiente",Tabla1426[[#This Row],[Entrega  task 1 ]]-$C$33)</f>
        <v>Pendiente</v>
      </c>
      <c r="AC27" s="41" t="str">
        <f>IF(Tabla1426[[#This Row],[Entrega task2]]="P","Pendiente",Tabla1426[[#This Row],[Entrega task2]]-$C$34)</f>
        <v>Pendiente</v>
      </c>
      <c r="AD27" s="43" t="str">
        <f>IF(Tabla1426[[#This Row],[Entrega task 3]]="P","Pendiente",Tabla1426[[#This Row],[Entrega task 3]]-$C$35)</f>
        <v>Pendiente</v>
      </c>
      <c r="AE27" s="43" t="str">
        <f>IF(Tabla1426[[#This Row],[Entrega task 4]]="P","Pendiente",Tabla1426[[#This Row],[Entrega task 4]]-$C$36)</f>
        <v>Pendiente</v>
      </c>
      <c r="AF27" s="43" t="str">
        <f>IF(Tabla1426[[#This Row],[Entrega task 5 ]]="P","Pendiente",Tabla1426[[#This Row],[Entrega task 5 ]]-$C$37)</f>
        <v>Pendiente</v>
      </c>
      <c r="AG27" s="43" t="str">
        <f>IF(Tabla1426[[#This Row],[Entrega task 6 ]]="P","Pendiente",Tabla1426[[#This Row],[Entrega task 6 ]]-$C$38)</f>
        <v>Pendiente</v>
      </c>
      <c r="AH27" s="43" t="str">
        <f>IF(Tabla1426[[#This Row],[Entrega task 7 ]]="P","Pendiente",Tabla1426[[#This Row],[Entrega task 7 ]]-$C$39)</f>
        <v>Pendiente</v>
      </c>
      <c r="AI27" s="43" t="str">
        <f>IF(Tabla1426[[#This Row],[Entrega task 8]]="P","Pendiente",Tabla1426[[#This Row],[Entrega task 8]]-$C$40)</f>
        <v>Pendiente</v>
      </c>
      <c r="AJ27" s="43" t="str">
        <f>IF(Tabla1426[[#This Row],[Entrega task 9]]="P","Pendiente",Tabla1426[[#This Row],[Entrega task 9]]-$C$41)</f>
        <v>Pendiente</v>
      </c>
      <c r="AK27" s="43" t="str">
        <f>IF(Tabla1426[[#This Row],[Entrega task 10]]="P","Pendiente",Tabla1426[[#This Row],[Entrega task 10]]-$C$42)</f>
        <v>Pendiente</v>
      </c>
      <c r="AL27" s="42" t="str">
        <f>IF(Tabla1426[[#This Row],[Entrega task 11]]="P","Pendiente",Tabla1426[[#This Row],[Entrega task 11]]-$C$43)</f>
        <v>Pendiente</v>
      </c>
      <c r="AM27" s="42" t="str">
        <f>IF(Tabla1426[[#This Row],[Entrega task 12]]="P","Pendiente",Tabla1426[[#This Row],[Entrega task 12]]-$C$44)</f>
        <v>Pendiente</v>
      </c>
      <c r="AN27" s="42" t="str">
        <f>IF(Tabla1426[[#This Row],[Entrega task 13]]="P","Pendiente",Tabla1426[[#This Row],[Entrega task 13]]-$C$45)</f>
        <v>Pendiente</v>
      </c>
      <c r="AO27" s="42" t="str">
        <f>IF(Tabla1426[[#This Row],[Entrega task 14]]="P","Pendiente",Tabla1426[[#This Row],[Entrega task 14]]-$C$46)</f>
        <v>Pendiente</v>
      </c>
      <c r="AP27" s="42" t="str">
        <f>IF(Tabla1426[[#This Row],[Entrega task 15]]="P","Pendiente",Tabla1426[[#This Row],[Entrega task 15]]-$C$47)</f>
        <v>Pendiente</v>
      </c>
      <c r="AQ27" s="42" t="str">
        <f>IF(Tabla1426[[#This Row],[Entrega task 16]]="P","Pendiente",Tabla1426[[#This Row],[Entrega task 16]]-$C$48)</f>
        <v>Pendiente</v>
      </c>
      <c r="AR27" s="42" t="str">
        <f>IF(Tabla1426[[#This Row],[Entrega task 17]]="P","Pendiente",Tabla1426[[#This Row],[Entrega task 17]]-$C$49)</f>
        <v>Pendiente</v>
      </c>
      <c r="AS27" s="42" t="str">
        <f>IF(Tabla1426[[#This Row],[Entrega task 18]]="P","Pendiente",Tabla1426[[#This Row],[Entrega task 18]]-$C$50)</f>
        <v>Pendiente</v>
      </c>
      <c r="AT27" s="42" t="str">
        <f>IF(Tabla1426[[#This Row],[Entrega task 19]]="P","Pendiente",Tabla1426[[#This Row],[Entrega task 19]]-$C$51)</f>
        <v>Pendiente</v>
      </c>
      <c r="AU27" s="42" t="str">
        <f>IF(Tabla1426[[#This Row],[Entrega task 20]]="P","Pendiente",Tabla1426[[#This Row],[Entrega task 20]]-$C$52)</f>
        <v>Pendiente</v>
      </c>
      <c r="AV27" s="42" t="str">
        <f>IF(Tabla1426[[#This Row],[Entrega task 21]]="P","Pendiente",Tabla1426[[#This Row],[Entrega task 21]]-$C$53)</f>
        <v>Pendiente</v>
      </c>
      <c r="AW27" s="42" t="str">
        <f>IF(Tabla1426[[#This Row],[Entrega task 22]]="P","Pendiente",Tabla1426[[#This Row],[Entrega task 22]]-$C$54)</f>
        <v>Pendiente</v>
      </c>
      <c r="AX27" s="42" t="str">
        <f>IF(Tabla1426[[#This Row],[Entrega task 23]]="P","Pendiente",Tabla1426[[#This Row],[Entrega task 23]]-$C$55)</f>
        <v>Pendiente</v>
      </c>
      <c r="AY27" s="42" t="str">
        <f>IF(Tabla1426[[#This Row],[Entrega task 24]]="P","Pendiente",Tabla1426[[#This Row],[Entrega task 24]]-$C$56)</f>
        <v>Pendiente</v>
      </c>
      <c r="AZ27" s="42" t="str">
        <f>IF(Tabla1426[[#This Row],[Entrega task 25]]="P","Pendiente",Tabla1426[[#This Row],[Entrega task 25]]-$C$57)</f>
        <v>Pendiente</v>
      </c>
    </row>
    <row r="28" spans="1:53" x14ac:dyDescent="0.25">
      <c r="A28" s="45"/>
      <c r="B28" s="46"/>
      <c r="C28" s="20" t="s">
        <v>9</v>
      </c>
      <c r="D28" s="20" t="s">
        <v>9</v>
      </c>
      <c r="E28" s="20" t="s">
        <v>9</v>
      </c>
      <c r="F28" s="20" t="s">
        <v>9</v>
      </c>
      <c r="G28" s="20" t="s">
        <v>9</v>
      </c>
      <c r="H28" s="20" t="s">
        <v>9</v>
      </c>
      <c r="I28" s="20" t="s">
        <v>9</v>
      </c>
      <c r="J28" s="20" t="s">
        <v>9</v>
      </c>
      <c r="K28" s="20" t="s">
        <v>9</v>
      </c>
      <c r="L28" s="20" t="s">
        <v>9</v>
      </c>
      <c r="M28" s="20" t="s">
        <v>9</v>
      </c>
      <c r="N28" s="20" t="s">
        <v>9</v>
      </c>
      <c r="O28" s="20" t="s">
        <v>9</v>
      </c>
      <c r="P28" s="20" t="s">
        <v>9</v>
      </c>
      <c r="Q28" s="20" t="s">
        <v>9</v>
      </c>
      <c r="R28" s="20" t="s">
        <v>9</v>
      </c>
      <c r="S28" s="20" t="s">
        <v>9</v>
      </c>
      <c r="T28" s="20" t="s">
        <v>9</v>
      </c>
      <c r="U28" s="20" t="s">
        <v>9</v>
      </c>
      <c r="V28" s="20" t="s">
        <v>9</v>
      </c>
      <c r="W28" s="20" t="s">
        <v>9</v>
      </c>
      <c r="X28" s="20" t="s">
        <v>9</v>
      </c>
      <c r="Y28" s="20" t="s">
        <v>9</v>
      </c>
      <c r="Z28" s="20" t="s">
        <v>9</v>
      </c>
      <c r="AA28" s="20" t="s">
        <v>9</v>
      </c>
      <c r="AB28" s="40" t="str">
        <f>IF(Tabla1426[[#This Row],[Entrega  task 1 ]]="P","Pendiente",Tabla1426[[#This Row],[Entrega  task 1 ]]-$C$33)</f>
        <v>Pendiente</v>
      </c>
      <c r="AC28" s="41" t="str">
        <f>IF(Tabla1426[[#This Row],[Entrega task2]]="P","Pendiente",Tabla1426[[#This Row],[Entrega task2]]-$C$34)</f>
        <v>Pendiente</v>
      </c>
      <c r="AD28" s="42" t="str">
        <f>IF(Tabla1426[[#This Row],[Entrega task 3]]="P","Pendiente",Tabla1426[[#This Row],[Entrega task 3]]-$C$35)</f>
        <v>Pendiente</v>
      </c>
      <c r="AE28" s="42" t="str">
        <f>IF(Tabla1426[[#This Row],[Entrega task 4]]="P","Pendiente",Tabla1426[[#This Row],[Entrega task 4]]-$C$36)</f>
        <v>Pendiente</v>
      </c>
      <c r="AF28" s="42" t="str">
        <f>IF(Tabla1426[[#This Row],[Entrega task 5 ]]="P","Pendiente",Tabla1426[[#This Row],[Entrega task 5 ]]-$C$37)</f>
        <v>Pendiente</v>
      </c>
      <c r="AG28" s="42" t="str">
        <f>IF(Tabla1426[[#This Row],[Entrega task 6 ]]="P","Pendiente",Tabla1426[[#This Row],[Entrega task 6 ]]-$C$38)</f>
        <v>Pendiente</v>
      </c>
      <c r="AH28" s="42" t="str">
        <f>IF(Tabla1426[[#This Row],[Entrega task 7 ]]="P","Pendiente",Tabla1426[[#This Row],[Entrega task 7 ]]-$C$39)</f>
        <v>Pendiente</v>
      </c>
      <c r="AI28" s="42" t="str">
        <f>IF(Tabla1426[[#This Row],[Entrega task 8]]="P","Pendiente",Tabla1426[[#This Row],[Entrega task 8]]-$C$40)</f>
        <v>Pendiente</v>
      </c>
      <c r="AJ28" s="43" t="str">
        <f>IF(Tabla1426[[#This Row],[Entrega task 9]]="P","Pendiente",Tabla1426[[#This Row],[Entrega task 9]]-$C$41)</f>
        <v>Pendiente</v>
      </c>
      <c r="AK28" s="43" t="str">
        <f>IF(Tabla1426[[#This Row],[Entrega task 10]]="P","Pendiente",Tabla1426[[#This Row],[Entrega task 10]]-$C$42)</f>
        <v>Pendiente</v>
      </c>
      <c r="AL28" s="42" t="str">
        <f>IF(Tabla1426[[#This Row],[Entrega task 11]]="P","Pendiente",Tabla1426[[#This Row],[Entrega task 11]]-$C$43)</f>
        <v>Pendiente</v>
      </c>
      <c r="AM28" s="42" t="str">
        <f>IF(Tabla1426[[#This Row],[Entrega task 12]]="P","Pendiente",Tabla1426[[#This Row],[Entrega task 12]]-$C$44)</f>
        <v>Pendiente</v>
      </c>
      <c r="AN28" s="42" t="str">
        <f>IF(Tabla1426[[#This Row],[Entrega task 13]]="P","Pendiente",Tabla1426[[#This Row],[Entrega task 13]]-$C$45)</f>
        <v>Pendiente</v>
      </c>
      <c r="AO28" s="42" t="str">
        <f>IF(Tabla1426[[#This Row],[Entrega task 14]]="P","Pendiente",Tabla1426[[#This Row],[Entrega task 14]]-$C$46)</f>
        <v>Pendiente</v>
      </c>
      <c r="AP28" s="42" t="str">
        <f>IF(Tabla1426[[#This Row],[Entrega task 15]]="P","Pendiente",Tabla1426[[#This Row],[Entrega task 15]]-$C$47)</f>
        <v>Pendiente</v>
      </c>
      <c r="AQ28" s="42" t="str">
        <f>IF(Tabla1426[[#This Row],[Entrega task 16]]="P","Pendiente",Tabla1426[[#This Row],[Entrega task 16]]-$C$48)</f>
        <v>Pendiente</v>
      </c>
      <c r="AR28" s="42" t="str">
        <f>IF(Tabla1426[[#This Row],[Entrega task 17]]="P","Pendiente",Tabla1426[[#This Row],[Entrega task 17]]-$C$49)</f>
        <v>Pendiente</v>
      </c>
      <c r="AS28" s="42" t="str">
        <f>IF(Tabla1426[[#This Row],[Entrega task 18]]="P","Pendiente",Tabla1426[[#This Row],[Entrega task 18]]-$C$50)</f>
        <v>Pendiente</v>
      </c>
      <c r="AT28" s="42" t="str">
        <f>IF(Tabla1426[[#This Row],[Entrega task 19]]="P","Pendiente",Tabla1426[[#This Row],[Entrega task 19]]-$C$51)</f>
        <v>Pendiente</v>
      </c>
      <c r="AU28" s="42" t="str">
        <f>IF(Tabla1426[[#This Row],[Entrega task 20]]="P","Pendiente",Tabla1426[[#This Row],[Entrega task 20]]-$C$52)</f>
        <v>Pendiente</v>
      </c>
      <c r="AV28" s="42" t="str">
        <f>IF(Tabla1426[[#This Row],[Entrega task 21]]="P","Pendiente",Tabla1426[[#This Row],[Entrega task 21]]-$C$53)</f>
        <v>Pendiente</v>
      </c>
      <c r="AW28" s="42" t="str">
        <f>IF(Tabla1426[[#This Row],[Entrega task 22]]="P","Pendiente",Tabla1426[[#This Row],[Entrega task 22]]-$C$54)</f>
        <v>Pendiente</v>
      </c>
      <c r="AX28" s="42" t="str">
        <f>IF(Tabla1426[[#This Row],[Entrega task 23]]="P","Pendiente",Tabla1426[[#This Row],[Entrega task 23]]-$C$55)</f>
        <v>Pendiente</v>
      </c>
      <c r="AY28" s="42" t="str">
        <f>IF(Tabla1426[[#This Row],[Entrega task 24]]="P","Pendiente",Tabla1426[[#This Row],[Entrega task 24]]-$C$56)</f>
        <v>Pendiente</v>
      </c>
      <c r="AZ28" s="42" t="str">
        <f>IF(Tabla1426[[#This Row],[Entrega task 25]]="P","Pendiente",Tabla1426[[#This Row],[Entrega task 25]]-$C$57)</f>
        <v>Pendiente</v>
      </c>
    </row>
    <row r="29" spans="1:53" x14ac:dyDescent="0.25">
      <c r="A29" s="45"/>
      <c r="B29" s="46"/>
      <c r="C29" s="20" t="s">
        <v>9</v>
      </c>
      <c r="D29" s="20" t="s">
        <v>9</v>
      </c>
      <c r="E29" s="20" t="s">
        <v>9</v>
      </c>
      <c r="F29" s="20" t="s">
        <v>9</v>
      </c>
      <c r="G29" s="20" t="s">
        <v>9</v>
      </c>
      <c r="H29" s="20" t="s">
        <v>9</v>
      </c>
      <c r="I29" s="20" t="s">
        <v>9</v>
      </c>
      <c r="J29" s="20" t="s">
        <v>9</v>
      </c>
      <c r="K29" s="20" t="s">
        <v>9</v>
      </c>
      <c r="L29" s="20" t="s">
        <v>9</v>
      </c>
      <c r="M29" s="20" t="s">
        <v>9</v>
      </c>
      <c r="N29" s="20" t="s">
        <v>9</v>
      </c>
      <c r="O29" s="20" t="s">
        <v>9</v>
      </c>
      <c r="P29" s="20" t="s">
        <v>9</v>
      </c>
      <c r="Q29" s="20" t="s">
        <v>9</v>
      </c>
      <c r="R29" s="20" t="s">
        <v>9</v>
      </c>
      <c r="S29" s="20" t="s">
        <v>9</v>
      </c>
      <c r="T29" s="20" t="s">
        <v>9</v>
      </c>
      <c r="U29" s="20" t="s">
        <v>9</v>
      </c>
      <c r="V29" s="20" t="s">
        <v>9</v>
      </c>
      <c r="W29" s="20" t="s">
        <v>9</v>
      </c>
      <c r="X29" s="20" t="s">
        <v>9</v>
      </c>
      <c r="Y29" s="20" t="s">
        <v>9</v>
      </c>
      <c r="Z29" s="20" t="s">
        <v>9</v>
      </c>
      <c r="AA29" s="20" t="s">
        <v>9</v>
      </c>
      <c r="AB29" s="40" t="str">
        <f>IF(Tabla1426[[#This Row],[Entrega  task 1 ]]="P","Pendiente",Tabla1426[[#This Row],[Entrega  task 1 ]]-$C$33)</f>
        <v>Pendiente</v>
      </c>
      <c r="AC29" s="41" t="str">
        <f>IF(Tabla1426[[#This Row],[Entrega task2]]="P","Pendiente",Tabla1426[[#This Row],[Entrega task2]]-$C$34)</f>
        <v>Pendiente</v>
      </c>
      <c r="AD29" s="43" t="str">
        <f>IF(Tabla1426[[#This Row],[Entrega task 3]]="P","Pendiente",Tabla1426[[#This Row],[Entrega task 3]]-$C$35)</f>
        <v>Pendiente</v>
      </c>
      <c r="AE29" s="43" t="str">
        <f>IF(Tabla1426[[#This Row],[Entrega task 4]]="P","Pendiente",Tabla1426[[#This Row],[Entrega task 4]]-$C$36)</f>
        <v>Pendiente</v>
      </c>
      <c r="AF29" s="43" t="str">
        <f>IF(Tabla1426[[#This Row],[Entrega task 5 ]]="P","Pendiente",Tabla1426[[#This Row],[Entrega task 5 ]]-$C$37)</f>
        <v>Pendiente</v>
      </c>
      <c r="AG29" s="43" t="str">
        <f>IF(Tabla1426[[#This Row],[Entrega task 6 ]]="P","Pendiente",Tabla1426[[#This Row],[Entrega task 6 ]]-$C$38)</f>
        <v>Pendiente</v>
      </c>
      <c r="AH29" s="43" t="str">
        <f>IF(Tabla1426[[#This Row],[Entrega task 7 ]]="P","Pendiente",Tabla1426[[#This Row],[Entrega task 7 ]]-$C$39)</f>
        <v>Pendiente</v>
      </c>
      <c r="AI29" s="43" t="str">
        <f>IF(Tabla1426[[#This Row],[Entrega task 8]]="P","Pendiente",Tabla1426[[#This Row],[Entrega task 8]]-$C$40)</f>
        <v>Pendiente</v>
      </c>
      <c r="AJ29" s="43" t="str">
        <f>IF(Tabla1426[[#This Row],[Entrega task 9]]="P","Pendiente",Tabla1426[[#This Row],[Entrega task 9]]-$C$41)</f>
        <v>Pendiente</v>
      </c>
      <c r="AK29" s="43" t="str">
        <f>IF(Tabla1426[[#This Row],[Entrega task 10]]="P","Pendiente",Tabla1426[[#This Row],[Entrega task 10]]-$C$42)</f>
        <v>Pendiente</v>
      </c>
      <c r="AL29" s="42" t="str">
        <f>IF(Tabla1426[[#This Row],[Entrega task 11]]="P","Pendiente",Tabla1426[[#This Row],[Entrega task 11]]-$C$43)</f>
        <v>Pendiente</v>
      </c>
      <c r="AM29" s="42" t="str">
        <f>IF(Tabla1426[[#This Row],[Entrega task 12]]="P","Pendiente",Tabla1426[[#This Row],[Entrega task 12]]-$C$44)</f>
        <v>Pendiente</v>
      </c>
      <c r="AN29" s="42" t="str">
        <f>IF(Tabla1426[[#This Row],[Entrega task 13]]="P","Pendiente",Tabla1426[[#This Row],[Entrega task 13]]-$C$45)</f>
        <v>Pendiente</v>
      </c>
      <c r="AO29" s="42" t="str">
        <f>IF(Tabla1426[[#This Row],[Entrega task 14]]="P","Pendiente",Tabla1426[[#This Row],[Entrega task 14]]-$C$46)</f>
        <v>Pendiente</v>
      </c>
      <c r="AP29" s="42" t="str">
        <f>IF(Tabla1426[[#This Row],[Entrega task 15]]="P","Pendiente",Tabla1426[[#This Row],[Entrega task 15]]-$C$47)</f>
        <v>Pendiente</v>
      </c>
      <c r="AQ29" s="42" t="str">
        <f>IF(Tabla1426[[#This Row],[Entrega task 16]]="P","Pendiente",Tabla1426[[#This Row],[Entrega task 16]]-$C$48)</f>
        <v>Pendiente</v>
      </c>
      <c r="AR29" s="42" t="str">
        <f>IF(Tabla1426[[#This Row],[Entrega task 17]]="P","Pendiente",Tabla1426[[#This Row],[Entrega task 17]]-$C$49)</f>
        <v>Pendiente</v>
      </c>
      <c r="AS29" s="42" t="str">
        <f>IF(Tabla1426[[#This Row],[Entrega task 18]]="P","Pendiente",Tabla1426[[#This Row],[Entrega task 18]]-$C$50)</f>
        <v>Pendiente</v>
      </c>
      <c r="AT29" s="42" t="str">
        <f>IF(Tabla1426[[#This Row],[Entrega task 19]]="P","Pendiente",Tabla1426[[#This Row],[Entrega task 19]]-$C$51)</f>
        <v>Pendiente</v>
      </c>
      <c r="AU29" s="42" t="str">
        <f>IF(Tabla1426[[#This Row],[Entrega task 20]]="P","Pendiente",Tabla1426[[#This Row],[Entrega task 20]]-$C$52)</f>
        <v>Pendiente</v>
      </c>
      <c r="AV29" s="42" t="str">
        <f>IF(Tabla1426[[#This Row],[Entrega task 21]]="P","Pendiente",Tabla1426[[#This Row],[Entrega task 21]]-$C$53)</f>
        <v>Pendiente</v>
      </c>
      <c r="AW29" s="42" t="str">
        <f>IF(Tabla1426[[#This Row],[Entrega task 22]]="P","Pendiente",Tabla1426[[#This Row],[Entrega task 22]]-$C$54)</f>
        <v>Pendiente</v>
      </c>
      <c r="AX29" s="42" t="str">
        <f>IF(Tabla1426[[#This Row],[Entrega task 23]]="P","Pendiente",Tabla1426[[#This Row],[Entrega task 23]]-$C$55)</f>
        <v>Pendiente</v>
      </c>
      <c r="AY29" s="42" t="str">
        <f>IF(Tabla1426[[#This Row],[Entrega task 24]]="P","Pendiente",Tabla1426[[#This Row],[Entrega task 24]]-$C$56)</f>
        <v>Pendiente</v>
      </c>
      <c r="AZ29" s="42" t="str">
        <f>IF(Tabla1426[[#This Row],[Entrega task 25]]="P","Pendiente",Tabla1426[[#This Row],[Entrega task 25]]-$C$57)</f>
        <v>Pendiente</v>
      </c>
    </row>
    <row r="30" spans="1:53" ht="15.75" thickBot="1" x14ac:dyDescent="0.3">
      <c r="A30" s="47"/>
      <c r="B30" s="48"/>
      <c r="C30" s="20" t="s">
        <v>9</v>
      </c>
      <c r="D30" s="20" t="s">
        <v>9</v>
      </c>
      <c r="E30" s="20" t="s">
        <v>9</v>
      </c>
      <c r="F30" s="20" t="s">
        <v>9</v>
      </c>
      <c r="G30" s="20" t="s">
        <v>9</v>
      </c>
      <c r="H30" s="20" t="s">
        <v>9</v>
      </c>
      <c r="I30" s="20" t="s">
        <v>9</v>
      </c>
      <c r="J30" s="20" t="s">
        <v>9</v>
      </c>
      <c r="K30" s="20" t="s">
        <v>9</v>
      </c>
      <c r="L30" s="20" t="s">
        <v>9</v>
      </c>
      <c r="M30" s="20" t="s">
        <v>9</v>
      </c>
      <c r="N30" s="20" t="s">
        <v>9</v>
      </c>
      <c r="O30" s="20" t="s">
        <v>9</v>
      </c>
      <c r="P30" s="20" t="s">
        <v>9</v>
      </c>
      <c r="Q30" s="20" t="s">
        <v>9</v>
      </c>
      <c r="R30" s="20" t="s">
        <v>9</v>
      </c>
      <c r="S30" s="20" t="s">
        <v>9</v>
      </c>
      <c r="T30" s="20" t="s">
        <v>9</v>
      </c>
      <c r="U30" s="20" t="s">
        <v>9</v>
      </c>
      <c r="V30" s="20" t="s">
        <v>9</v>
      </c>
      <c r="W30" s="20" t="s">
        <v>9</v>
      </c>
      <c r="X30" s="20" t="s">
        <v>9</v>
      </c>
      <c r="Y30" s="20" t="s">
        <v>9</v>
      </c>
      <c r="Z30" s="20" t="s">
        <v>9</v>
      </c>
      <c r="AA30" s="20" t="s">
        <v>9</v>
      </c>
      <c r="AB30" s="40" t="str">
        <f>IF(Tabla1426[[#This Row],[Entrega  task 1 ]]="P","Pendiente",Tabla1426[[#This Row],[Entrega  task 1 ]]-$C$33)</f>
        <v>Pendiente</v>
      </c>
      <c r="AC30" s="41" t="str">
        <f>IF(Tabla1426[[#This Row],[Entrega task2]]="P","Pendiente",Tabla1426[[#This Row],[Entrega task2]]-$C$34)</f>
        <v>Pendiente</v>
      </c>
      <c r="AD30" s="43" t="str">
        <f>IF(Tabla1426[[#This Row],[Entrega task 3]]="P","Pendiente",Tabla1426[[#This Row],[Entrega task 3]]-$C$35)</f>
        <v>Pendiente</v>
      </c>
      <c r="AE30" s="43" t="str">
        <f>IF(Tabla1426[[#This Row],[Entrega task 4]]="P","Pendiente",Tabla1426[[#This Row],[Entrega task 4]]-$C$36)</f>
        <v>Pendiente</v>
      </c>
      <c r="AF30" s="43" t="str">
        <f>IF(Tabla1426[[#This Row],[Entrega task 5 ]]="P","Pendiente",Tabla1426[[#This Row],[Entrega task 5 ]]-$C$37)</f>
        <v>Pendiente</v>
      </c>
      <c r="AG30" s="43" t="str">
        <f>IF(Tabla1426[[#This Row],[Entrega task 6 ]]="P","Pendiente",Tabla1426[[#This Row],[Entrega task 6 ]]-$C$38)</f>
        <v>Pendiente</v>
      </c>
      <c r="AH30" s="43" t="str">
        <f>IF(Tabla1426[[#This Row],[Entrega task 7 ]]="P","Pendiente",Tabla1426[[#This Row],[Entrega task 7 ]]-$C$39)</f>
        <v>Pendiente</v>
      </c>
      <c r="AI30" s="43" t="str">
        <f>IF(Tabla1426[[#This Row],[Entrega task 8]]="P","Pendiente",Tabla1426[[#This Row],[Entrega task 8]]-$C$40)</f>
        <v>Pendiente</v>
      </c>
      <c r="AJ30" s="43" t="str">
        <f>IF(Tabla1426[[#This Row],[Entrega task 9]]="P","Pendiente",Tabla1426[[#This Row],[Entrega task 9]]-$C$41)</f>
        <v>Pendiente</v>
      </c>
      <c r="AK30" s="43" t="str">
        <f>IF(Tabla1426[[#This Row],[Entrega task 10]]="P","Pendiente",Tabla1426[[#This Row],[Entrega task 10]]-$C$42)</f>
        <v>Pendiente</v>
      </c>
      <c r="AL30" s="42" t="str">
        <f>IF(Tabla1426[[#This Row],[Entrega task 11]]="P","Pendiente",Tabla1426[[#This Row],[Entrega task 11]]-$C$43)</f>
        <v>Pendiente</v>
      </c>
      <c r="AM30" s="42" t="str">
        <f>IF(Tabla1426[[#This Row],[Entrega task 12]]="P","Pendiente",Tabla1426[[#This Row],[Entrega task 12]]-$C$44)</f>
        <v>Pendiente</v>
      </c>
      <c r="AN30" s="42" t="str">
        <f>IF(Tabla1426[[#This Row],[Entrega task 13]]="P","Pendiente",Tabla1426[[#This Row],[Entrega task 13]]-$C$45)</f>
        <v>Pendiente</v>
      </c>
      <c r="AO30" s="42" t="str">
        <f>IF(Tabla1426[[#This Row],[Entrega task 14]]="P","Pendiente",Tabla1426[[#This Row],[Entrega task 14]]-$C$46)</f>
        <v>Pendiente</v>
      </c>
      <c r="AP30" s="42" t="str">
        <f>IF(Tabla1426[[#This Row],[Entrega task 15]]="P","Pendiente",Tabla1426[[#This Row],[Entrega task 15]]-$C$47)</f>
        <v>Pendiente</v>
      </c>
      <c r="AQ30" s="42" t="str">
        <f>IF(Tabla1426[[#This Row],[Entrega task 16]]="P","Pendiente",Tabla1426[[#This Row],[Entrega task 16]]-$C$48)</f>
        <v>Pendiente</v>
      </c>
      <c r="AR30" s="42" t="str">
        <f>IF(Tabla1426[[#This Row],[Entrega task 17]]="P","Pendiente",Tabla1426[[#This Row],[Entrega task 17]]-$C$49)</f>
        <v>Pendiente</v>
      </c>
      <c r="AS30" s="42" t="str">
        <f>IF(Tabla1426[[#This Row],[Entrega task 18]]="P","Pendiente",Tabla1426[[#This Row],[Entrega task 18]]-$C$50)</f>
        <v>Pendiente</v>
      </c>
      <c r="AT30" s="42" t="str">
        <f>IF(Tabla1426[[#This Row],[Entrega task 19]]="P","Pendiente",Tabla1426[[#This Row],[Entrega task 19]]-$C$51)</f>
        <v>Pendiente</v>
      </c>
      <c r="AU30" s="42" t="str">
        <f>IF(Tabla1426[[#This Row],[Entrega task 20]]="P","Pendiente",Tabla1426[[#This Row],[Entrega task 20]]-$C$52)</f>
        <v>Pendiente</v>
      </c>
      <c r="AV30" s="42" t="str">
        <f>IF(Tabla1426[[#This Row],[Entrega task 21]]="P","Pendiente",Tabla1426[[#This Row],[Entrega task 21]]-$C$53)</f>
        <v>Pendiente</v>
      </c>
      <c r="AW30" s="42" t="str">
        <f>IF(Tabla1426[[#This Row],[Entrega task 22]]="P","Pendiente",Tabla1426[[#This Row],[Entrega task 22]]-$C$54)</f>
        <v>Pendiente</v>
      </c>
      <c r="AX30" s="42" t="str">
        <f>IF(Tabla1426[[#This Row],[Entrega task 23]]="P","Pendiente",Tabla1426[[#This Row],[Entrega task 23]]-$C$55)</f>
        <v>Pendiente</v>
      </c>
      <c r="AY30" s="42" t="str">
        <f>IF(Tabla1426[[#This Row],[Entrega task 24]]="P","Pendiente",Tabla1426[[#This Row],[Entrega task 24]]-$C$56)</f>
        <v>Pendiente</v>
      </c>
      <c r="AZ30" s="42" t="str">
        <f>IF(Tabla1426[[#This Row],[Entrega task 25]]="P","Pendiente",Tabla1426[[#This Row],[Entrega task 25]]-$C$57)</f>
        <v>Pendiente</v>
      </c>
    </row>
    <row r="31" spans="1:53" ht="45.75" thickBot="1" x14ac:dyDescent="0.3">
      <c r="A31" s="2"/>
      <c r="B31" s="2"/>
      <c r="C31" s="20"/>
      <c r="D31" s="20"/>
      <c r="E31" s="20"/>
      <c r="F31" s="4"/>
      <c r="G31" s="4"/>
      <c r="H31" s="4"/>
      <c r="I31" s="2"/>
      <c r="J31" s="2"/>
      <c r="K31" s="2"/>
      <c r="L31" s="2"/>
      <c r="M31" s="2"/>
      <c r="N31" s="2"/>
      <c r="O31" s="2"/>
      <c r="P31" s="2"/>
      <c r="Q31" s="2"/>
      <c r="R31" s="2"/>
      <c r="S31" s="2"/>
      <c r="T31" s="2"/>
      <c r="U31" s="2"/>
      <c r="V31" s="2"/>
      <c r="W31" s="2"/>
      <c r="X31" s="2"/>
      <c r="Y31" s="2"/>
      <c r="Z31" s="2"/>
      <c r="AA31" s="2"/>
      <c r="AB31" s="16" t="e">
        <f>AVERAGE(Tabla1426[[ task 1 ]])</f>
        <v>#DIV/0!</v>
      </c>
      <c r="AC31" s="16" t="e">
        <f>AVERAGE(Tabla1426[task2])</f>
        <v>#DIV/0!</v>
      </c>
      <c r="AD31" s="16" t="e">
        <f>AVERAGE(Tabla1426[task 3])</f>
        <v>#DIV/0!</v>
      </c>
      <c r="AE31" s="16" t="e">
        <f>AVERAGE(Tabla1426[task 4])</f>
        <v>#DIV/0!</v>
      </c>
      <c r="AF31" s="16" t="e">
        <f>AVERAGE(Tabla1426[task 5])</f>
        <v>#DIV/0!</v>
      </c>
      <c r="AG31" s="16" t="e">
        <f>AVERAGE(Tabla1426[task 6])</f>
        <v>#DIV/0!</v>
      </c>
      <c r="AH31" s="16" t="e">
        <f>AVERAGE(Tabla1426[task 7])</f>
        <v>#DIV/0!</v>
      </c>
      <c r="AI31" s="16" t="e">
        <f>AVERAGE(Tabla1426[task 8])</f>
        <v>#DIV/0!</v>
      </c>
      <c r="AJ31" s="16" t="e">
        <f>AVERAGE(Tabla1426[task 9])</f>
        <v>#DIV/0!</v>
      </c>
      <c r="AK31" s="37" t="e">
        <f>AVERAGE(Tabla1426[task 10])</f>
        <v>#DIV/0!</v>
      </c>
      <c r="AL31" s="37" t="e">
        <f>AVERAGE(AL4:AL28)</f>
        <v>#DIV/0!</v>
      </c>
      <c r="AM31" s="37" t="e">
        <f t="shared" ref="AM31:AZ31" si="0">AVERAGE(AM4:AM28)</f>
        <v>#DIV/0!</v>
      </c>
      <c r="AN31" s="37" t="e">
        <f t="shared" si="0"/>
        <v>#DIV/0!</v>
      </c>
      <c r="AO31" s="37" t="e">
        <f t="shared" si="0"/>
        <v>#DIV/0!</v>
      </c>
      <c r="AP31" s="37" t="e">
        <f t="shared" si="0"/>
        <v>#DIV/0!</v>
      </c>
      <c r="AQ31" s="37" t="e">
        <f t="shared" si="0"/>
        <v>#DIV/0!</v>
      </c>
      <c r="AR31" s="37" t="e">
        <f t="shared" si="0"/>
        <v>#DIV/0!</v>
      </c>
      <c r="AS31" s="37" t="e">
        <f t="shared" si="0"/>
        <v>#DIV/0!</v>
      </c>
      <c r="AT31" s="37" t="e">
        <f t="shared" si="0"/>
        <v>#DIV/0!</v>
      </c>
      <c r="AU31" s="37" t="e">
        <f t="shared" si="0"/>
        <v>#DIV/0!</v>
      </c>
      <c r="AV31" s="37" t="e">
        <f t="shared" si="0"/>
        <v>#DIV/0!</v>
      </c>
      <c r="AW31" s="37" t="e">
        <f t="shared" si="0"/>
        <v>#DIV/0!</v>
      </c>
      <c r="AX31" s="37" t="e">
        <f t="shared" si="0"/>
        <v>#DIV/0!</v>
      </c>
      <c r="AY31" s="37" t="e">
        <f t="shared" si="0"/>
        <v>#DIV/0!</v>
      </c>
      <c r="AZ31" s="37" t="e">
        <f t="shared" si="0"/>
        <v>#DIV/0!</v>
      </c>
      <c r="BA31" s="3" t="s">
        <v>35</v>
      </c>
    </row>
    <row r="32" spans="1:53" ht="45.75" thickBot="1" x14ac:dyDescent="0.3">
      <c r="A32" s="7" t="s">
        <v>88</v>
      </c>
      <c r="B32" s="8" t="s">
        <v>89</v>
      </c>
      <c r="C32" s="9" t="s">
        <v>90</v>
      </c>
      <c r="D32" s="10" t="s">
        <v>91</v>
      </c>
      <c r="H32" s="3" t="s">
        <v>36</v>
      </c>
      <c r="I32" s="2"/>
      <c r="J32" s="2"/>
    </row>
    <row r="33" spans="1:10" x14ac:dyDescent="0.25">
      <c r="A33" s="5" t="s">
        <v>99</v>
      </c>
      <c r="B33" s="1" t="s">
        <v>92</v>
      </c>
      <c r="C33" s="15" t="s">
        <v>9</v>
      </c>
      <c r="D33" s="6" t="s">
        <v>4</v>
      </c>
      <c r="H33" s="25" t="s">
        <v>37</v>
      </c>
      <c r="I33" s="26"/>
      <c r="J33" s="22"/>
    </row>
    <row r="34" spans="1:10" x14ac:dyDescent="0.25">
      <c r="A34" s="5" t="s">
        <v>100</v>
      </c>
      <c r="B34" s="1"/>
      <c r="C34" s="15" t="s">
        <v>9</v>
      </c>
      <c r="D34" s="6"/>
      <c r="H34" s="27" t="s">
        <v>38</v>
      </c>
      <c r="I34" s="28"/>
      <c r="J34" s="23"/>
    </row>
    <row r="35" spans="1:10" x14ac:dyDescent="0.25">
      <c r="A35" s="5" t="s">
        <v>5</v>
      </c>
      <c r="B35" s="1"/>
      <c r="C35" s="15" t="s">
        <v>9</v>
      </c>
      <c r="D35" s="6"/>
      <c r="H35" s="29" t="s">
        <v>39</v>
      </c>
      <c r="I35" s="30"/>
      <c r="J35" s="23"/>
    </row>
    <row r="36" spans="1:10" ht="30" x14ac:dyDescent="0.25">
      <c r="A36" s="5" t="s">
        <v>6</v>
      </c>
      <c r="B36" s="1"/>
      <c r="C36" s="15" t="s">
        <v>9</v>
      </c>
      <c r="D36" s="6"/>
      <c r="H36" s="31" t="s">
        <v>40</v>
      </c>
      <c r="I36" s="32"/>
      <c r="J36" s="23"/>
    </row>
    <row r="37" spans="1:10" x14ac:dyDescent="0.25">
      <c r="A37" s="5" t="s">
        <v>17</v>
      </c>
      <c r="B37" s="1"/>
      <c r="C37" s="15" t="s">
        <v>9</v>
      </c>
      <c r="D37" s="6"/>
      <c r="H37" s="33" t="s">
        <v>23</v>
      </c>
      <c r="I37" s="34" t="s">
        <v>24</v>
      </c>
      <c r="J37" s="23"/>
    </row>
    <row r="38" spans="1:10" ht="15.75" thickBot="1" x14ac:dyDescent="0.3">
      <c r="A38" s="5" t="s">
        <v>18</v>
      </c>
      <c r="B38" s="1"/>
      <c r="C38" s="15" t="s">
        <v>9</v>
      </c>
      <c r="D38" s="6"/>
      <c r="H38" s="35"/>
      <c r="I38" s="36"/>
      <c r="J38" s="24"/>
    </row>
    <row r="39" spans="1:10" x14ac:dyDescent="0.25">
      <c r="A39" s="5" t="s">
        <v>19</v>
      </c>
      <c r="B39" s="1"/>
      <c r="C39" s="15" t="s">
        <v>9</v>
      </c>
      <c r="D39" s="6"/>
    </row>
    <row r="40" spans="1:10" x14ac:dyDescent="0.25">
      <c r="A40" s="5" t="s">
        <v>10</v>
      </c>
      <c r="B40" s="1"/>
      <c r="C40" s="15" t="s">
        <v>9</v>
      </c>
      <c r="D40" s="6"/>
    </row>
    <row r="41" spans="1:10" x14ac:dyDescent="0.25">
      <c r="A41" s="5" t="s">
        <v>11</v>
      </c>
      <c r="B41" s="1"/>
      <c r="C41" s="15" t="s">
        <v>9</v>
      </c>
      <c r="D41" s="6"/>
    </row>
    <row r="42" spans="1:10" x14ac:dyDescent="0.25">
      <c r="A42" s="11" t="s">
        <v>12</v>
      </c>
      <c r="B42" s="12"/>
      <c r="C42" s="15" t="s">
        <v>9</v>
      </c>
      <c r="D42" s="13"/>
    </row>
    <row r="43" spans="1:10" x14ac:dyDescent="0.25">
      <c r="A43" s="11" t="s">
        <v>72</v>
      </c>
      <c r="B43" s="1"/>
      <c r="C43" s="15" t="s">
        <v>9</v>
      </c>
      <c r="D43" s="6"/>
    </row>
    <row r="44" spans="1:10" x14ac:dyDescent="0.25">
      <c r="A44" s="11" t="s">
        <v>73</v>
      </c>
      <c r="B44" s="1"/>
      <c r="C44" s="15" t="s">
        <v>9</v>
      </c>
      <c r="D44" s="6"/>
    </row>
    <row r="45" spans="1:10" x14ac:dyDescent="0.25">
      <c r="A45" s="11" t="s">
        <v>74</v>
      </c>
      <c r="B45" s="1"/>
      <c r="C45" s="15" t="s">
        <v>9</v>
      </c>
      <c r="D45" s="6"/>
    </row>
    <row r="46" spans="1:10" x14ac:dyDescent="0.25">
      <c r="A46" s="11" t="s">
        <v>75</v>
      </c>
      <c r="B46" s="1"/>
      <c r="C46" s="15" t="s">
        <v>9</v>
      </c>
      <c r="D46" s="6"/>
    </row>
    <row r="47" spans="1:10" x14ac:dyDescent="0.25">
      <c r="A47" s="11" t="s">
        <v>76</v>
      </c>
      <c r="B47" s="1"/>
      <c r="C47" s="15" t="s">
        <v>9</v>
      </c>
      <c r="D47" s="6"/>
    </row>
    <row r="48" spans="1:10" x14ac:dyDescent="0.25">
      <c r="A48" s="11" t="s">
        <v>77</v>
      </c>
      <c r="B48" s="12"/>
      <c r="C48" s="15" t="s">
        <v>9</v>
      </c>
      <c r="D48" s="13"/>
    </row>
    <row r="49" spans="1:4" x14ac:dyDescent="0.25">
      <c r="A49" s="11" t="s">
        <v>78</v>
      </c>
      <c r="B49" s="1"/>
      <c r="C49" s="15" t="s">
        <v>9</v>
      </c>
      <c r="D49" s="6"/>
    </row>
    <row r="50" spans="1:4" x14ac:dyDescent="0.25">
      <c r="A50" s="11" t="s">
        <v>79</v>
      </c>
      <c r="B50" s="1"/>
      <c r="C50" s="15" t="s">
        <v>9</v>
      </c>
      <c r="D50" s="6"/>
    </row>
    <row r="51" spans="1:4" x14ac:dyDescent="0.25">
      <c r="A51" s="11" t="s">
        <v>80</v>
      </c>
      <c r="B51" s="1"/>
      <c r="C51" s="15" t="s">
        <v>9</v>
      </c>
      <c r="D51" s="6"/>
    </row>
    <row r="52" spans="1:4" x14ac:dyDescent="0.25">
      <c r="A52" s="11" t="s">
        <v>81</v>
      </c>
      <c r="B52" s="1"/>
      <c r="C52" s="15" t="s">
        <v>9</v>
      </c>
      <c r="D52" s="6"/>
    </row>
    <row r="53" spans="1:4" x14ac:dyDescent="0.25">
      <c r="A53" s="11" t="s">
        <v>82</v>
      </c>
      <c r="B53" s="12"/>
      <c r="C53" s="15" t="s">
        <v>9</v>
      </c>
      <c r="D53" s="13"/>
    </row>
    <row r="54" spans="1:4" x14ac:dyDescent="0.25">
      <c r="A54" s="11" t="s">
        <v>83</v>
      </c>
      <c r="B54" s="1"/>
      <c r="C54" s="15" t="s">
        <v>9</v>
      </c>
      <c r="D54" s="6"/>
    </row>
    <row r="55" spans="1:4" x14ac:dyDescent="0.25">
      <c r="A55" s="11" t="s">
        <v>84</v>
      </c>
      <c r="B55" s="1"/>
      <c r="C55" s="15" t="s">
        <v>9</v>
      </c>
      <c r="D55" s="6"/>
    </row>
    <row r="56" spans="1:4" x14ac:dyDescent="0.25">
      <c r="A56" s="11" t="s">
        <v>85</v>
      </c>
      <c r="B56" s="1"/>
      <c r="C56" s="15" t="s">
        <v>9</v>
      </c>
      <c r="D56" s="6"/>
    </row>
    <row r="57" spans="1:4" x14ac:dyDescent="0.25">
      <c r="A57" s="11" t="s">
        <v>86</v>
      </c>
      <c r="B57" s="12"/>
      <c r="C57" s="15" t="s">
        <v>9</v>
      </c>
      <c r="D57" s="13"/>
    </row>
  </sheetData>
  <mergeCells count="3">
    <mergeCell ref="A1:V1"/>
    <mergeCell ref="AB1:AZ2"/>
    <mergeCell ref="A2:B2"/>
  </mergeCells>
  <conditionalFormatting sqref="AZ36">
    <cfRule type="colorScale" priority="5">
      <colorScale>
        <cfvo type="min"/>
        <cfvo type="max"/>
        <color rgb="FFFF7128"/>
        <color rgb="FFFFEF9C"/>
      </colorScale>
    </cfRule>
  </conditionalFormatting>
  <conditionalFormatting sqref="AB4:AZ30">
    <cfRule type="cellIs" dxfId="266" priority="1" operator="greaterThanOrEqual">
      <formula>23</formula>
    </cfRule>
    <cfRule type="cellIs" dxfId="265" priority="2" operator="between">
      <formula>16</formula>
      <formula>22</formula>
    </cfRule>
    <cfRule type="cellIs" dxfId="264" priority="3" operator="between">
      <formula>8</formula>
      <formula>15</formula>
    </cfRule>
    <cfRule type="cellIs" dxfId="263" priority="4" operator="between">
      <formula>0</formula>
      <formula>7</formula>
    </cfRule>
  </conditionalFormatting>
  <pageMargins left="0.7" right="0.7" top="0.75" bottom="0.75" header="0.3" footer="0.3"/>
  <drawing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033C0-E13C-4996-A318-7C1C14D1E607}">
  <dimension ref="A1:BA57"/>
  <sheetViews>
    <sheetView topLeftCell="I1" workbookViewId="0">
      <selection activeCell="AB1" sqref="AB1:AZ2"/>
    </sheetView>
  </sheetViews>
  <sheetFormatPr baseColWidth="10" defaultRowHeight="15" x14ac:dyDescent="0.25"/>
  <cols>
    <col min="1" max="1" width="36" customWidth="1"/>
    <col min="2" max="2" width="22.28515625" bestFit="1" customWidth="1"/>
    <col min="3" max="3" width="16.28515625" customWidth="1"/>
    <col min="4" max="4" width="12.42578125" customWidth="1"/>
    <col min="5" max="5" width="16.28515625" customWidth="1"/>
    <col min="7" max="7" width="10.7109375" customWidth="1"/>
    <col min="8" max="8" width="11.85546875" customWidth="1"/>
    <col min="9" max="9" width="14.42578125" customWidth="1"/>
    <col min="10" max="10" width="10.42578125" bestFit="1" customWidth="1"/>
    <col min="11" max="11" width="10.42578125" customWidth="1"/>
    <col min="12" max="12" width="10.42578125" bestFit="1" customWidth="1"/>
    <col min="13" max="13" width="10.42578125" customWidth="1"/>
    <col min="14" max="15" width="10.140625" customWidth="1"/>
    <col min="16" max="16" width="9.140625" customWidth="1"/>
    <col min="18" max="18" width="8.42578125" customWidth="1"/>
    <col min="19" max="19" width="12.140625" customWidth="1"/>
    <col min="20" max="20" width="8.42578125" customWidth="1"/>
    <col min="21" max="21" width="10.42578125" customWidth="1"/>
    <col min="22" max="52" width="9.42578125" customWidth="1"/>
    <col min="53" max="53" width="13.5703125" customWidth="1"/>
  </cols>
  <sheetData>
    <row r="1" spans="1:52" ht="35.25" thickTop="1" thickBot="1" x14ac:dyDescent="0.3">
      <c r="A1" s="68" t="s">
        <v>87</v>
      </c>
      <c r="B1" s="69"/>
      <c r="C1" s="69"/>
      <c r="D1" s="69"/>
      <c r="E1" s="69"/>
      <c r="F1" s="69"/>
      <c r="G1" s="69"/>
      <c r="H1" s="69"/>
      <c r="I1" s="69"/>
      <c r="J1" s="69"/>
      <c r="K1" s="69"/>
      <c r="L1" s="69"/>
      <c r="M1" s="69"/>
      <c r="N1" s="69"/>
      <c r="O1" s="69"/>
      <c r="P1" s="69"/>
      <c r="Q1" s="69"/>
      <c r="R1" s="69"/>
      <c r="S1" s="69"/>
      <c r="T1" s="69"/>
      <c r="U1" s="69"/>
      <c r="V1" s="69"/>
      <c r="W1" s="17"/>
      <c r="X1" s="17"/>
      <c r="Y1" s="17"/>
      <c r="Z1" s="17"/>
      <c r="AA1" s="17"/>
      <c r="AB1" s="70" t="s">
        <v>13</v>
      </c>
      <c r="AC1" s="71"/>
      <c r="AD1" s="71"/>
      <c r="AE1" s="71"/>
      <c r="AF1" s="71"/>
      <c r="AG1" s="71"/>
      <c r="AH1" s="71"/>
      <c r="AI1" s="71"/>
      <c r="AJ1" s="71"/>
      <c r="AK1" s="71"/>
      <c r="AL1" s="71"/>
      <c r="AM1" s="71"/>
      <c r="AN1" s="71"/>
      <c r="AO1" s="71"/>
      <c r="AP1" s="71"/>
      <c r="AQ1" s="71"/>
      <c r="AR1" s="71"/>
      <c r="AS1" s="71"/>
      <c r="AT1" s="71"/>
      <c r="AU1" s="71"/>
      <c r="AV1" s="71"/>
      <c r="AW1" s="71"/>
      <c r="AX1" s="71"/>
      <c r="AY1" s="71"/>
      <c r="AZ1" s="71"/>
    </row>
    <row r="2" spans="1:52" ht="15" customHeight="1" x14ac:dyDescent="0.25">
      <c r="A2" s="72" t="s">
        <v>34</v>
      </c>
      <c r="B2" s="73"/>
      <c r="C2" s="19" t="s">
        <v>93</v>
      </c>
      <c r="D2" s="21"/>
      <c r="E2" s="21"/>
      <c r="F2" s="21"/>
      <c r="G2" s="18"/>
      <c r="I2" s="21"/>
      <c r="J2" s="21"/>
      <c r="K2" s="2"/>
      <c r="L2" s="2"/>
      <c r="M2" s="2"/>
      <c r="N2" s="2"/>
      <c r="O2" s="2"/>
      <c r="P2" s="2"/>
      <c r="Q2" s="2"/>
      <c r="R2" s="2"/>
      <c r="S2" s="2"/>
      <c r="T2" s="2"/>
      <c r="U2" s="2"/>
      <c r="V2" s="2"/>
      <c r="W2" s="2"/>
      <c r="X2" s="2"/>
      <c r="Y2" s="2"/>
      <c r="Z2" s="2"/>
      <c r="AA2" s="2"/>
      <c r="AB2" s="70"/>
      <c r="AC2" s="71"/>
      <c r="AD2" s="71"/>
      <c r="AE2" s="71"/>
      <c r="AF2" s="71"/>
      <c r="AG2" s="71"/>
      <c r="AH2" s="71"/>
      <c r="AI2" s="71"/>
      <c r="AJ2" s="71"/>
      <c r="AK2" s="71"/>
      <c r="AL2" s="71"/>
      <c r="AM2" s="71"/>
      <c r="AN2" s="71"/>
      <c r="AO2" s="71"/>
      <c r="AP2" s="71"/>
      <c r="AQ2" s="71"/>
      <c r="AR2" s="71"/>
      <c r="AS2" s="71"/>
      <c r="AT2" s="71"/>
      <c r="AU2" s="71"/>
      <c r="AV2" s="71"/>
      <c r="AW2" s="71"/>
      <c r="AX2" s="71"/>
      <c r="AY2" s="71"/>
      <c r="AZ2" s="71"/>
    </row>
    <row r="3" spans="1:52" ht="30" x14ac:dyDescent="0.25">
      <c r="A3" s="45" t="s">
        <v>0</v>
      </c>
      <c r="B3" s="46" t="s">
        <v>1</v>
      </c>
      <c r="C3" s="49" t="s">
        <v>14</v>
      </c>
      <c r="D3" s="49" t="s">
        <v>15</v>
      </c>
      <c r="E3" s="49" t="s">
        <v>16</v>
      </c>
      <c r="F3" s="49" t="s">
        <v>25</v>
      </c>
      <c r="G3" s="3" t="s">
        <v>27</v>
      </c>
      <c r="H3" s="3" t="s">
        <v>26</v>
      </c>
      <c r="I3" s="3" t="s">
        <v>28</v>
      </c>
      <c r="J3" s="3" t="s">
        <v>29</v>
      </c>
      <c r="K3" s="3" t="s">
        <v>30</v>
      </c>
      <c r="L3" s="3" t="s">
        <v>41</v>
      </c>
      <c r="M3" s="3" t="s">
        <v>42</v>
      </c>
      <c r="N3" s="3" t="s">
        <v>43</v>
      </c>
      <c r="O3" s="3" t="s">
        <v>44</v>
      </c>
      <c r="P3" s="3" t="s">
        <v>45</v>
      </c>
      <c r="Q3" s="3" t="s">
        <v>46</v>
      </c>
      <c r="R3" s="3" t="s">
        <v>47</v>
      </c>
      <c r="S3" s="3" t="s">
        <v>48</v>
      </c>
      <c r="T3" s="3" t="s">
        <v>49</v>
      </c>
      <c r="U3" s="3" t="s">
        <v>50</v>
      </c>
      <c r="V3" s="3" t="s">
        <v>51</v>
      </c>
      <c r="W3" s="3" t="s">
        <v>52</v>
      </c>
      <c r="X3" s="3" t="s">
        <v>53</v>
      </c>
      <c r="Y3" s="3" t="s">
        <v>54</v>
      </c>
      <c r="Z3" s="3" t="s">
        <v>55</v>
      </c>
      <c r="AA3" s="3" t="s">
        <v>56</v>
      </c>
      <c r="AB3" s="44" t="s">
        <v>8</v>
      </c>
      <c r="AC3" s="38" t="s">
        <v>7</v>
      </c>
      <c r="AD3" s="38" t="s">
        <v>2</v>
      </c>
      <c r="AE3" s="38" t="s">
        <v>3</v>
      </c>
      <c r="AF3" s="38" t="s">
        <v>20</v>
      </c>
      <c r="AG3" s="38" t="s">
        <v>21</v>
      </c>
      <c r="AH3" s="38" t="s">
        <v>22</v>
      </c>
      <c r="AI3" s="38" t="s">
        <v>31</v>
      </c>
      <c r="AJ3" s="38" t="s">
        <v>32</v>
      </c>
      <c r="AK3" s="38" t="s">
        <v>33</v>
      </c>
      <c r="AL3" s="39" t="s">
        <v>57</v>
      </c>
      <c r="AM3" s="39" t="s">
        <v>58</v>
      </c>
      <c r="AN3" s="39" t="s">
        <v>59</v>
      </c>
      <c r="AO3" s="39" t="s">
        <v>60</v>
      </c>
      <c r="AP3" s="39" t="s">
        <v>61</v>
      </c>
      <c r="AQ3" s="39" t="s">
        <v>62</v>
      </c>
      <c r="AR3" s="39" t="s">
        <v>63</v>
      </c>
      <c r="AS3" s="39" t="s">
        <v>64</v>
      </c>
      <c r="AT3" s="39" t="s">
        <v>65</v>
      </c>
      <c r="AU3" s="39" t="s">
        <v>66</v>
      </c>
      <c r="AV3" s="39" t="s">
        <v>67</v>
      </c>
      <c r="AW3" s="39" t="s">
        <v>68</v>
      </c>
      <c r="AX3" s="39" t="s">
        <v>69</v>
      </c>
      <c r="AY3" s="39" t="s">
        <v>70</v>
      </c>
      <c r="AZ3" s="39" t="s">
        <v>71</v>
      </c>
    </row>
    <row r="4" spans="1:52" x14ac:dyDescent="0.25">
      <c r="A4" s="45"/>
      <c r="B4" s="46"/>
      <c r="C4" s="20" t="s">
        <v>9</v>
      </c>
      <c r="D4" s="20" t="s">
        <v>9</v>
      </c>
      <c r="E4" s="20" t="s">
        <v>9</v>
      </c>
      <c r="F4" s="20" t="s">
        <v>9</v>
      </c>
      <c r="G4" s="20" t="s">
        <v>9</v>
      </c>
      <c r="H4" s="20" t="s">
        <v>9</v>
      </c>
      <c r="I4" s="20" t="s">
        <v>9</v>
      </c>
      <c r="J4" s="20" t="s">
        <v>9</v>
      </c>
      <c r="K4" s="20" t="s">
        <v>9</v>
      </c>
      <c r="L4" s="20" t="s">
        <v>9</v>
      </c>
      <c r="M4" s="20" t="s">
        <v>9</v>
      </c>
      <c r="N4" s="20" t="s">
        <v>9</v>
      </c>
      <c r="O4" s="20" t="s">
        <v>9</v>
      </c>
      <c r="P4" s="20" t="s">
        <v>9</v>
      </c>
      <c r="Q4" s="20" t="s">
        <v>9</v>
      </c>
      <c r="R4" s="20" t="s">
        <v>9</v>
      </c>
      <c r="S4" s="20" t="s">
        <v>9</v>
      </c>
      <c r="T4" s="20" t="s">
        <v>9</v>
      </c>
      <c r="U4" s="20" t="s">
        <v>9</v>
      </c>
      <c r="V4" s="20" t="s">
        <v>9</v>
      </c>
      <c r="W4" s="20" t="s">
        <v>9</v>
      </c>
      <c r="X4" s="20" t="s">
        <v>9</v>
      </c>
      <c r="Y4" s="20" t="s">
        <v>9</v>
      </c>
      <c r="Z4" s="20" t="s">
        <v>9</v>
      </c>
      <c r="AA4" s="20" t="s">
        <v>9</v>
      </c>
      <c r="AB4" s="40" t="str">
        <f>IF(Tabla1428[[#This Row],[Entrega  task 1 ]]="P","Pendiente",Tabla1428[[#This Row],[Entrega  task 1 ]]-$C$33)</f>
        <v>Pendiente</v>
      </c>
      <c r="AC4" s="41" t="str">
        <f>IF(Tabla1428[[#This Row],[Entrega task2]]="P","Pendiente",Tabla1428[[#This Row],[Entrega task2]]-$C$34)</f>
        <v>Pendiente</v>
      </c>
      <c r="AD4" s="42" t="str">
        <f>IF(Tabla1428[[#This Row],[Entrega task 3]]="P","Pendiente",Tabla1428[[#This Row],[Entrega task 3]]-$C$35)</f>
        <v>Pendiente</v>
      </c>
      <c r="AE4" s="42" t="str">
        <f>IF(Tabla1428[[#This Row],[Entrega task 4]]="P","Pendiente",Tabla1428[[#This Row],[Entrega task 4]]-$C$36)</f>
        <v>Pendiente</v>
      </c>
      <c r="AF4" s="42" t="str">
        <f>IF(Tabla1428[[#This Row],[Entrega task 5 ]]="P","Pendiente",Tabla1428[[#This Row],[Entrega task 5 ]]-$C$37)</f>
        <v>Pendiente</v>
      </c>
      <c r="AG4" s="42" t="str">
        <f>IF(Tabla1428[[#This Row],[Entrega task 6 ]]="P","Pendiente",Tabla1428[[#This Row],[Entrega task 6 ]]-$C$38)</f>
        <v>Pendiente</v>
      </c>
      <c r="AH4" s="42" t="str">
        <f>IF(Tabla1428[[#This Row],[Entrega task 7 ]]="P","Pendiente",Tabla1428[[#This Row],[Entrega task 7 ]]-$C$39)</f>
        <v>Pendiente</v>
      </c>
      <c r="AI4" s="42" t="str">
        <f>IF(Tabla1428[[#This Row],[Entrega task 8]]="P","Pendiente",Tabla1428[[#This Row],[Entrega task 8]]-$C$40)</f>
        <v>Pendiente</v>
      </c>
      <c r="AJ4" s="42" t="str">
        <f>IF(Tabla1428[[#This Row],[Entrega task 9]]="P","Pendiente",Tabla1428[[#This Row],[Entrega task 9]]-$C$41)</f>
        <v>Pendiente</v>
      </c>
      <c r="AK4" s="42" t="str">
        <f>IF(Tabla1428[[#This Row],[Entrega task 10]]="P","Pendiente",Tabla1428[[#This Row],[Entrega task 10]]-$C$42)</f>
        <v>Pendiente</v>
      </c>
      <c r="AL4" s="42" t="str">
        <f>IF(Tabla1428[[#This Row],[Entrega task 11]]="P","Pendiente",Tabla1428[[#This Row],[Entrega task 11]]-$C$43)</f>
        <v>Pendiente</v>
      </c>
      <c r="AM4" s="42" t="str">
        <f>IF(Tabla1428[[#This Row],[Entrega task 12]]="P","Pendiente",Tabla1428[[#This Row],[Entrega task 12]]-$C$44)</f>
        <v>Pendiente</v>
      </c>
      <c r="AN4" s="42" t="str">
        <f>IF(Tabla1428[[#This Row],[Entrega task 13]]="P","Pendiente",Tabla1428[[#This Row],[Entrega task 13]]-$C$45)</f>
        <v>Pendiente</v>
      </c>
      <c r="AO4" s="42" t="str">
        <f>IF(Tabla1428[[#This Row],[Entrega task 14]]="P","Pendiente",Tabla1428[[#This Row],[Entrega task 14]]-$C$46)</f>
        <v>Pendiente</v>
      </c>
      <c r="AP4" s="42" t="str">
        <f>IF(Tabla1428[[#This Row],[Entrega task 15]]="P","Pendiente",Tabla1428[[#This Row],[Entrega task 15]]-$C$47)</f>
        <v>Pendiente</v>
      </c>
      <c r="AQ4" s="42" t="str">
        <f>IF(Tabla1428[[#This Row],[Entrega task 16]]="P","Pendiente",Tabla1428[[#This Row],[Entrega task 16]]-$C$48)</f>
        <v>Pendiente</v>
      </c>
      <c r="AR4" s="42" t="str">
        <f>IF(Tabla1428[[#This Row],[Entrega task 17]]="P","Pendiente",Tabla1428[[#This Row],[Entrega task 17]]-$C$49)</f>
        <v>Pendiente</v>
      </c>
      <c r="AS4" s="42" t="str">
        <f>IF(Tabla1428[[#This Row],[Entrega task 18]]="P","Pendiente",Tabla1428[[#This Row],[Entrega task 18]]-$C$50)</f>
        <v>Pendiente</v>
      </c>
      <c r="AT4" s="42" t="str">
        <f>IF(Tabla1428[[#This Row],[Entrega task 19]]="P","Pendiente",Tabla1428[[#This Row],[Entrega task 19]]-$C$51)</f>
        <v>Pendiente</v>
      </c>
      <c r="AU4" s="42" t="str">
        <f>IF(Tabla1428[[#This Row],[Entrega task 20]]="P","Pendiente",Tabla1428[[#This Row],[Entrega task 20]]-$C$52)</f>
        <v>Pendiente</v>
      </c>
      <c r="AV4" s="42" t="str">
        <f>IF(Tabla1428[[#This Row],[Entrega task 21]]="P","Pendiente",Tabla1428[[#This Row],[Entrega task 21]]-$C$53)</f>
        <v>Pendiente</v>
      </c>
      <c r="AW4" s="42" t="str">
        <f>IF(Tabla1428[[#This Row],[Entrega task 22]]="P","Pendiente",Tabla1428[[#This Row],[Entrega task 22]]-$C$54)</f>
        <v>Pendiente</v>
      </c>
      <c r="AX4" s="42" t="str">
        <f>IF(Tabla1428[[#This Row],[Entrega task 23]]="P","Pendiente",Tabla1428[[#This Row],[Entrega task 23]]-$C$55)</f>
        <v>Pendiente</v>
      </c>
      <c r="AY4" s="42" t="str">
        <f>IF(Tabla1428[[#This Row],[Entrega task 24]]="P","Pendiente",Tabla1428[[#This Row],[Entrega task 24]]-$C$56)</f>
        <v>Pendiente</v>
      </c>
      <c r="AZ4" s="42" t="str">
        <f>IF(Tabla1428[[#This Row],[Entrega task 25]]="P","Pendiente",Tabla1428[[#This Row],[Entrega task 25]]-$C$57)</f>
        <v>Pendiente</v>
      </c>
    </row>
    <row r="5" spans="1:52" x14ac:dyDescent="0.25">
      <c r="A5" s="45"/>
      <c r="B5" s="46"/>
      <c r="C5" s="20" t="s">
        <v>9</v>
      </c>
      <c r="D5" s="20" t="s">
        <v>9</v>
      </c>
      <c r="E5" s="20" t="s">
        <v>9</v>
      </c>
      <c r="F5" s="20" t="s">
        <v>9</v>
      </c>
      <c r="G5" s="20" t="s">
        <v>9</v>
      </c>
      <c r="H5" s="20" t="s">
        <v>9</v>
      </c>
      <c r="I5" s="20" t="s">
        <v>9</v>
      </c>
      <c r="J5" s="20" t="s">
        <v>9</v>
      </c>
      <c r="K5" s="20" t="s">
        <v>9</v>
      </c>
      <c r="L5" s="20" t="s">
        <v>9</v>
      </c>
      <c r="M5" s="20" t="s">
        <v>9</v>
      </c>
      <c r="N5" s="20" t="s">
        <v>9</v>
      </c>
      <c r="O5" s="20" t="s">
        <v>9</v>
      </c>
      <c r="P5" s="20" t="s">
        <v>9</v>
      </c>
      <c r="Q5" s="20" t="s">
        <v>9</v>
      </c>
      <c r="R5" s="20" t="s">
        <v>9</v>
      </c>
      <c r="S5" s="20" t="s">
        <v>9</v>
      </c>
      <c r="T5" s="20" t="s">
        <v>9</v>
      </c>
      <c r="U5" s="20" t="s">
        <v>9</v>
      </c>
      <c r="V5" s="20" t="s">
        <v>9</v>
      </c>
      <c r="W5" s="20" t="s">
        <v>9</v>
      </c>
      <c r="X5" s="20" t="s">
        <v>9</v>
      </c>
      <c r="Y5" s="20" t="s">
        <v>9</v>
      </c>
      <c r="Z5" s="20" t="s">
        <v>9</v>
      </c>
      <c r="AA5" s="20" t="s">
        <v>9</v>
      </c>
      <c r="AB5" s="40" t="str">
        <f>IF(Tabla1428[[#This Row],[Entrega  task 1 ]]="P","Pendiente",Tabla1428[[#This Row],[Entrega  task 1 ]]-$C$33)</f>
        <v>Pendiente</v>
      </c>
      <c r="AC5" s="41" t="str">
        <f>IF(Tabla1428[[#This Row],[Entrega task2]]="P","Pendiente",Tabla1428[[#This Row],[Entrega task2]]-$C$34)</f>
        <v>Pendiente</v>
      </c>
      <c r="AD5" s="42" t="str">
        <f>IF(Tabla1428[[#This Row],[Entrega task 3]]="P","Pendiente",Tabla1428[[#This Row],[Entrega task 3]]-$C$35)</f>
        <v>Pendiente</v>
      </c>
      <c r="AE5" s="42" t="str">
        <f>IF(Tabla1428[[#This Row],[Entrega task 4]]="P","Pendiente",Tabla1428[[#This Row],[Entrega task 4]]-$C$36)</f>
        <v>Pendiente</v>
      </c>
      <c r="AF5" s="42" t="str">
        <f>IF(Tabla1428[[#This Row],[Entrega task 5 ]]="P","Pendiente",Tabla1428[[#This Row],[Entrega task 5 ]]-$C$37)</f>
        <v>Pendiente</v>
      </c>
      <c r="AG5" s="42" t="str">
        <f>IF(Tabla1428[[#This Row],[Entrega task 6 ]]="P","Pendiente",Tabla1428[[#This Row],[Entrega task 6 ]]-$C$38)</f>
        <v>Pendiente</v>
      </c>
      <c r="AH5" s="42" t="str">
        <f>IF(Tabla1428[[#This Row],[Entrega task 7 ]]="P","Pendiente",Tabla1428[[#This Row],[Entrega task 7 ]]-$C$39)</f>
        <v>Pendiente</v>
      </c>
      <c r="AI5" s="42" t="str">
        <f>IF(Tabla1428[[#This Row],[Entrega task 8]]="P","Pendiente",Tabla1428[[#This Row],[Entrega task 8]]-$C$40)</f>
        <v>Pendiente</v>
      </c>
      <c r="AJ5" s="43" t="str">
        <f>IF(Tabla1428[[#This Row],[Entrega task 9]]="P","Pendiente",Tabla1428[[#This Row],[Entrega task 9]]-$C$41)</f>
        <v>Pendiente</v>
      </c>
      <c r="AK5" s="43" t="str">
        <f>IF(Tabla1428[[#This Row],[Entrega task 10]]="P","Pendiente",Tabla1428[[#This Row],[Entrega task 10]]-$C$42)</f>
        <v>Pendiente</v>
      </c>
      <c r="AL5" s="42" t="str">
        <f>IF(Tabla1428[[#This Row],[Entrega task 11]]="P","Pendiente",Tabla1428[[#This Row],[Entrega task 11]]-$C$43)</f>
        <v>Pendiente</v>
      </c>
      <c r="AM5" s="42" t="str">
        <f>IF(Tabla1428[[#This Row],[Entrega task 12]]="P","Pendiente",Tabla1428[[#This Row],[Entrega task 12]]-$C$44)</f>
        <v>Pendiente</v>
      </c>
      <c r="AN5" s="42" t="str">
        <f>IF(Tabla1428[[#This Row],[Entrega task 13]]="P","Pendiente",Tabla1428[[#This Row],[Entrega task 13]]-$C$45)</f>
        <v>Pendiente</v>
      </c>
      <c r="AO5" s="42" t="str">
        <f>IF(Tabla1428[[#This Row],[Entrega task 14]]="P","Pendiente",Tabla1428[[#This Row],[Entrega task 14]]-$C$46)</f>
        <v>Pendiente</v>
      </c>
      <c r="AP5" s="42" t="str">
        <f>IF(Tabla1428[[#This Row],[Entrega task 15]]="P","Pendiente",Tabla1428[[#This Row],[Entrega task 15]]-$C$47)</f>
        <v>Pendiente</v>
      </c>
      <c r="AQ5" s="42" t="str">
        <f>IF(Tabla1428[[#This Row],[Entrega task 16]]="P","Pendiente",Tabla1428[[#This Row],[Entrega task 16]]-$C$48)</f>
        <v>Pendiente</v>
      </c>
      <c r="AR5" s="42" t="str">
        <f>IF(Tabla1428[[#This Row],[Entrega task 17]]="P","Pendiente",Tabla1428[[#This Row],[Entrega task 17]]-$C$49)</f>
        <v>Pendiente</v>
      </c>
      <c r="AS5" s="42" t="str">
        <f>IF(Tabla1428[[#This Row],[Entrega task 18]]="P","Pendiente",Tabla1428[[#This Row],[Entrega task 18]]-$C$50)</f>
        <v>Pendiente</v>
      </c>
      <c r="AT5" s="42" t="str">
        <f>IF(Tabla1428[[#This Row],[Entrega task 19]]="P","Pendiente",Tabla1428[[#This Row],[Entrega task 19]]-$C$51)</f>
        <v>Pendiente</v>
      </c>
      <c r="AU5" s="42" t="str">
        <f>IF(Tabla1428[[#This Row],[Entrega task 20]]="P","Pendiente",Tabla1428[[#This Row],[Entrega task 20]]-$C$52)</f>
        <v>Pendiente</v>
      </c>
      <c r="AV5" s="42" t="str">
        <f>IF(Tabla1428[[#This Row],[Entrega task 21]]="P","Pendiente",Tabla1428[[#This Row],[Entrega task 21]]-$C$53)</f>
        <v>Pendiente</v>
      </c>
      <c r="AW5" s="42" t="str">
        <f>IF(Tabla1428[[#This Row],[Entrega task 22]]="P","Pendiente",Tabla1428[[#This Row],[Entrega task 22]]-$C$54)</f>
        <v>Pendiente</v>
      </c>
      <c r="AX5" s="42" t="str">
        <f>IF(Tabla1428[[#This Row],[Entrega task 23]]="P","Pendiente",Tabla1428[[#This Row],[Entrega task 23]]-$C$55)</f>
        <v>Pendiente</v>
      </c>
      <c r="AY5" s="42" t="str">
        <f>IF(Tabla1428[[#This Row],[Entrega task 24]]="P","Pendiente",Tabla1428[[#This Row],[Entrega task 24]]-$C$56)</f>
        <v>Pendiente</v>
      </c>
      <c r="AZ5" s="42" t="str">
        <f>IF(Tabla1428[[#This Row],[Entrega task 25]]="P","Pendiente",Tabla1428[[#This Row],[Entrega task 25]]-$C$57)</f>
        <v>Pendiente</v>
      </c>
    </row>
    <row r="6" spans="1:52" x14ac:dyDescent="0.25">
      <c r="A6" s="45"/>
      <c r="B6" s="46"/>
      <c r="C6" s="20" t="s">
        <v>9</v>
      </c>
      <c r="D6" s="20" t="s">
        <v>9</v>
      </c>
      <c r="E6" s="20" t="s">
        <v>9</v>
      </c>
      <c r="F6" s="20" t="s">
        <v>9</v>
      </c>
      <c r="G6" s="20" t="s">
        <v>9</v>
      </c>
      <c r="H6" s="20" t="s">
        <v>9</v>
      </c>
      <c r="I6" s="20" t="s">
        <v>9</v>
      </c>
      <c r="J6" s="20" t="s">
        <v>9</v>
      </c>
      <c r="K6" s="20" t="s">
        <v>9</v>
      </c>
      <c r="L6" s="20" t="s">
        <v>9</v>
      </c>
      <c r="M6" s="20" t="s">
        <v>9</v>
      </c>
      <c r="N6" s="20" t="s">
        <v>9</v>
      </c>
      <c r="O6" s="20" t="s">
        <v>9</v>
      </c>
      <c r="P6" s="20" t="s">
        <v>9</v>
      </c>
      <c r="Q6" s="20" t="s">
        <v>9</v>
      </c>
      <c r="R6" s="20" t="s">
        <v>9</v>
      </c>
      <c r="S6" s="20" t="s">
        <v>9</v>
      </c>
      <c r="T6" s="20" t="s">
        <v>9</v>
      </c>
      <c r="U6" s="20" t="s">
        <v>9</v>
      </c>
      <c r="V6" s="20" t="s">
        <v>9</v>
      </c>
      <c r="W6" s="20" t="s">
        <v>9</v>
      </c>
      <c r="X6" s="20" t="s">
        <v>9</v>
      </c>
      <c r="Y6" s="20" t="s">
        <v>9</v>
      </c>
      <c r="Z6" s="20" t="s">
        <v>9</v>
      </c>
      <c r="AA6" s="20" t="s">
        <v>9</v>
      </c>
      <c r="AB6" s="40" t="str">
        <f>IF(Tabla1428[[#This Row],[Entrega  task 1 ]]="P","Pendiente",Tabla1428[[#This Row],[Entrega  task 1 ]]-$C$33)</f>
        <v>Pendiente</v>
      </c>
      <c r="AC6" s="41" t="str">
        <f>IF(Tabla1428[[#This Row],[Entrega task2]]="P","Pendiente",Tabla1428[[#This Row],[Entrega task2]]-$C$34)</f>
        <v>Pendiente</v>
      </c>
      <c r="AD6" s="42" t="str">
        <f>IF(Tabla1428[[#This Row],[Entrega task 3]]="P","Pendiente",Tabla1428[[#This Row],[Entrega task 3]]-$C$35)</f>
        <v>Pendiente</v>
      </c>
      <c r="AE6" s="42" t="str">
        <f>IF(Tabla1428[[#This Row],[Entrega task 4]]="P","Pendiente",Tabla1428[[#This Row],[Entrega task 4]]-$C$36)</f>
        <v>Pendiente</v>
      </c>
      <c r="AF6" s="42" t="str">
        <f>IF(Tabla1428[[#This Row],[Entrega task 5 ]]="P","Pendiente",Tabla1428[[#This Row],[Entrega task 5 ]]-$C$37)</f>
        <v>Pendiente</v>
      </c>
      <c r="AG6" s="42" t="str">
        <f>IF(Tabla1428[[#This Row],[Entrega task 6 ]]="P","Pendiente",Tabla1428[[#This Row],[Entrega task 6 ]]-$C$38)</f>
        <v>Pendiente</v>
      </c>
      <c r="AH6" s="42" t="str">
        <f>IF(Tabla1428[[#This Row],[Entrega task 7 ]]="P","Pendiente",Tabla1428[[#This Row],[Entrega task 7 ]]-$C$39)</f>
        <v>Pendiente</v>
      </c>
      <c r="AI6" s="42" t="str">
        <f>IF(Tabla1428[[#This Row],[Entrega task 8]]="P","Pendiente",Tabla1428[[#This Row],[Entrega task 8]]-$C$40)</f>
        <v>Pendiente</v>
      </c>
      <c r="AJ6" s="43" t="str">
        <f>IF(Tabla1428[[#This Row],[Entrega task 9]]="P","Pendiente",Tabla1428[[#This Row],[Entrega task 9]]-$C$41)</f>
        <v>Pendiente</v>
      </c>
      <c r="AK6" s="43" t="str">
        <f>IF(Tabla1428[[#This Row],[Entrega task 10]]="P","Pendiente",Tabla1428[[#This Row],[Entrega task 10]]-$C$42)</f>
        <v>Pendiente</v>
      </c>
      <c r="AL6" s="42" t="str">
        <f>IF(Tabla1428[[#This Row],[Entrega task 11]]="P","Pendiente",Tabla1428[[#This Row],[Entrega task 11]]-$C$43)</f>
        <v>Pendiente</v>
      </c>
      <c r="AM6" s="42" t="str">
        <f>IF(Tabla1428[[#This Row],[Entrega task 12]]="P","Pendiente",Tabla1428[[#This Row],[Entrega task 12]]-$C$44)</f>
        <v>Pendiente</v>
      </c>
      <c r="AN6" s="42" t="str">
        <f>IF(Tabla1428[[#This Row],[Entrega task 13]]="P","Pendiente",Tabla1428[[#This Row],[Entrega task 13]]-$C$45)</f>
        <v>Pendiente</v>
      </c>
      <c r="AO6" s="42" t="str">
        <f>IF(Tabla1428[[#This Row],[Entrega task 14]]="P","Pendiente",Tabla1428[[#This Row],[Entrega task 14]]-$C$46)</f>
        <v>Pendiente</v>
      </c>
      <c r="AP6" s="42" t="str">
        <f>IF(Tabla1428[[#This Row],[Entrega task 15]]="P","Pendiente",Tabla1428[[#This Row],[Entrega task 15]]-$C$47)</f>
        <v>Pendiente</v>
      </c>
      <c r="AQ6" s="42" t="str">
        <f>IF(Tabla1428[[#This Row],[Entrega task 16]]="P","Pendiente",Tabla1428[[#This Row],[Entrega task 16]]-$C$48)</f>
        <v>Pendiente</v>
      </c>
      <c r="AR6" s="42" t="str">
        <f>IF(Tabla1428[[#This Row],[Entrega task 17]]="P","Pendiente",Tabla1428[[#This Row],[Entrega task 17]]-$C$49)</f>
        <v>Pendiente</v>
      </c>
      <c r="AS6" s="42" t="str">
        <f>IF(Tabla1428[[#This Row],[Entrega task 18]]="P","Pendiente",Tabla1428[[#This Row],[Entrega task 18]]-$C$50)</f>
        <v>Pendiente</v>
      </c>
      <c r="AT6" s="42" t="str">
        <f>IF(Tabla1428[[#This Row],[Entrega task 19]]="P","Pendiente",Tabla1428[[#This Row],[Entrega task 19]]-$C$51)</f>
        <v>Pendiente</v>
      </c>
      <c r="AU6" s="42" t="str">
        <f>IF(Tabla1428[[#This Row],[Entrega task 20]]="P","Pendiente",Tabla1428[[#This Row],[Entrega task 20]]-$C$52)</f>
        <v>Pendiente</v>
      </c>
      <c r="AV6" s="42" t="str">
        <f>IF(Tabla1428[[#This Row],[Entrega task 21]]="P","Pendiente",Tabla1428[[#This Row],[Entrega task 21]]-$C$53)</f>
        <v>Pendiente</v>
      </c>
      <c r="AW6" s="42" t="str">
        <f>IF(Tabla1428[[#This Row],[Entrega task 22]]="P","Pendiente",Tabla1428[[#This Row],[Entrega task 22]]-$C$54)</f>
        <v>Pendiente</v>
      </c>
      <c r="AX6" s="42" t="str">
        <f>IF(Tabla1428[[#This Row],[Entrega task 23]]="P","Pendiente",Tabla1428[[#This Row],[Entrega task 23]]-$C$55)</f>
        <v>Pendiente</v>
      </c>
      <c r="AY6" s="42" t="str">
        <f>IF(Tabla1428[[#This Row],[Entrega task 24]]="P","Pendiente",Tabla1428[[#This Row],[Entrega task 24]]-$C$56)</f>
        <v>Pendiente</v>
      </c>
      <c r="AZ6" s="42" t="str">
        <f>IF(Tabla1428[[#This Row],[Entrega task 25]]="P","Pendiente",Tabla1428[[#This Row],[Entrega task 25]]-$C$57)</f>
        <v>Pendiente</v>
      </c>
    </row>
    <row r="7" spans="1:52" x14ac:dyDescent="0.25">
      <c r="A7" s="45"/>
      <c r="B7" s="46"/>
      <c r="C7" s="20" t="s">
        <v>9</v>
      </c>
      <c r="D7" s="20" t="s">
        <v>9</v>
      </c>
      <c r="E7" s="20" t="s">
        <v>9</v>
      </c>
      <c r="F7" s="20" t="s">
        <v>9</v>
      </c>
      <c r="G7" s="20" t="s">
        <v>9</v>
      </c>
      <c r="H7" s="20" t="s">
        <v>9</v>
      </c>
      <c r="I7" s="20" t="s">
        <v>9</v>
      </c>
      <c r="J7" s="20" t="s">
        <v>9</v>
      </c>
      <c r="K7" s="20" t="s">
        <v>9</v>
      </c>
      <c r="L7" s="20" t="s">
        <v>9</v>
      </c>
      <c r="M7" s="20" t="s">
        <v>9</v>
      </c>
      <c r="N7" s="20" t="s">
        <v>9</v>
      </c>
      <c r="O7" s="20" t="s">
        <v>9</v>
      </c>
      <c r="P7" s="20" t="s">
        <v>9</v>
      </c>
      <c r="Q7" s="20" t="s">
        <v>9</v>
      </c>
      <c r="R7" s="20" t="s">
        <v>9</v>
      </c>
      <c r="S7" s="20" t="s">
        <v>9</v>
      </c>
      <c r="T7" s="20" t="s">
        <v>9</v>
      </c>
      <c r="U7" s="20" t="s">
        <v>9</v>
      </c>
      <c r="V7" s="20" t="s">
        <v>9</v>
      </c>
      <c r="W7" s="20" t="s">
        <v>9</v>
      </c>
      <c r="X7" s="20" t="s">
        <v>9</v>
      </c>
      <c r="Y7" s="20" t="s">
        <v>9</v>
      </c>
      <c r="Z7" s="20" t="s">
        <v>9</v>
      </c>
      <c r="AA7" s="20" t="s">
        <v>9</v>
      </c>
      <c r="AB7" s="40" t="str">
        <f>IF(Tabla1428[[#This Row],[Entrega  task 1 ]]="P","Pendiente",Tabla1428[[#This Row],[Entrega  task 1 ]]-$C$33)</f>
        <v>Pendiente</v>
      </c>
      <c r="AC7" s="41" t="str">
        <f>IF(Tabla1428[[#This Row],[Entrega task2]]="P","Pendiente",Tabla1428[[#This Row],[Entrega task2]]-$C$34)</f>
        <v>Pendiente</v>
      </c>
      <c r="AD7" s="42" t="str">
        <f>IF(Tabla1428[[#This Row],[Entrega task 3]]="P","Pendiente",Tabla1428[[#This Row],[Entrega task 3]]-$C$35)</f>
        <v>Pendiente</v>
      </c>
      <c r="AE7" s="42" t="str">
        <f>IF(Tabla1428[[#This Row],[Entrega task 4]]="P","Pendiente",Tabla1428[[#This Row],[Entrega task 4]]-$C$36)</f>
        <v>Pendiente</v>
      </c>
      <c r="AF7" s="42" t="str">
        <f>IF(Tabla1428[[#This Row],[Entrega task 5 ]]="P","Pendiente",Tabla1428[[#This Row],[Entrega task 5 ]]-$C$37)</f>
        <v>Pendiente</v>
      </c>
      <c r="AG7" s="42" t="str">
        <f>IF(Tabla1428[[#This Row],[Entrega task 6 ]]="P","Pendiente",Tabla1428[[#This Row],[Entrega task 6 ]]-$C$38)</f>
        <v>Pendiente</v>
      </c>
      <c r="AH7" s="42" t="str">
        <f>IF(Tabla1428[[#This Row],[Entrega task 7 ]]="P","Pendiente",Tabla1428[[#This Row],[Entrega task 7 ]]-$C$39)</f>
        <v>Pendiente</v>
      </c>
      <c r="AI7" s="42" t="str">
        <f>IF(Tabla1428[[#This Row],[Entrega task 8]]="P","Pendiente",Tabla1428[[#This Row],[Entrega task 8]]-$C$40)</f>
        <v>Pendiente</v>
      </c>
      <c r="AJ7" s="43" t="str">
        <f>IF(Tabla1428[[#This Row],[Entrega task 9]]="P","Pendiente",Tabla1428[[#This Row],[Entrega task 9]]-$C$41)</f>
        <v>Pendiente</v>
      </c>
      <c r="AK7" s="43" t="str">
        <f>IF(Tabla1428[[#This Row],[Entrega task 10]]="P","Pendiente",Tabla1428[[#This Row],[Entrega task 10]]-$C$42)</f>
        <v>Pendiente</v>
      </c>
      <c r="AL7" s="42" t="str">
        <f>IF(Tabla1428[[#This Row],[Entrega task 11]]="P","Pendiente",Tabla1428[[#This Row],[Entrega task 11]]-$C$43)</f>
        <v>Pendiente</v>
      </c>
      <c r="AM7" s="42" t="str">
        <f>IF(Tabla1428[[#This Row],[Entrega task 12]]="P","Pendiente",Tabla1428[[#This Row],[Entrega task 12]]-$C$44)</f>
        <v>Pendiente</v>
      </c>
      <c r="AN7" s="42" t="str">
        <f>IF(Tabla1428[[#This Row],[Entrega task 13]]="P","Pendiente",Tabla1428[[#This Row],[Entrega task 13]]-$C$45)</f>
        <v>Pendiente</v>
      </c>
      <c r="AO7" s="42" t="str">
        <f>IF(Tabla1428[[#This Row],[Entrega task 14]]="P","Pendiente",Tabla1428[[#This Row],[Entrega task 14]]-$C$46)</f>
        <v>Pendiente</v>
      </c>
      <c r="AP7" s="42" t="str">
        <f>IF(Tabla1428[[#This Row],[Entrega task 15]]="P","Pendiente",Tabla1428[[#This Row],[Entrega task 15]]-$C$47)</f>
        <v>Pendiente</v>
      </c>
      <c r="AQ7" s="42" t="str">
        <f>IF(Tabla1428[[#This Row],[Entrega task 16]]="P","Pendiente",Tabla1428[[#This Row],[Entrega task 16]]-$C$48)</f>
        <v>Pendiente</v>
      </c>
      <c r="AR7" s="42" t="str">
        <f>IF(Tabla1428[[#This Row],[Entrega task 17]]="P","Pendiente",Tabla1428[[#This Row],[Entrega task 17]]-$C$49)</f>
        <v>Pendiente</v>
      </c>
      <c r="AS7" s="42" t="str">
        <f>IF(Tabla1428[[#This Row],[Entrega task 18]]="P","Pendiente",Tabla1428[[#This Row],[Entrega task 18]]-$C$50)</f>
        <v>Pendiente</v>
      </c>
      <c r="AT7" s="42" t="str">
        <f>IF(Tabla1428[[#This Row],[Entrega task 19]]="P","Pendiente",Tabla1428[[#This Row],[Entrega task 19]]-$C$51)</f>
        <v>Pendiente</v>
      </c>
      <c r="AU7" s="42" t="str">
        <f>IF(Tabla1428[[#This Row],[Entrega task 20]]="P","Pendiente",Tabla1428[[#This Row],[Entrega task 20]]-$C$52)</f>
        <v>Pendiente</v>
      </c>
      <c r="AV7" s="42" t="str">
        <f>IF(Tabla1428[[#This Row],[Entrega task 21]]="P","Pendiente",Tabla1428[[#This Row],[Entrega task 21]]-$C$53)</f>
        <v>Pendiente</v>
      </c>
      <c r="AW7" s="42" t="str">
        <f>IF(Tabla1428[[#This Row],[Entrega task 22]]="P","Pendiente",Tabla1428[[#This Row],[Entrega task 22]]-$C$54)</f>
        <v>Pendiente</v>
      </c>
      <c r="AX7" s="42" t="str">
        <f>IF(Tabla1428[[#This Row],[Entrega task 23]]="P","Pendiente",Tabla1428[[#This Row],[Entrega task 23]]-$C$55)</f>
        <v>Pendiente</v>
      </c>
      <c r="AY7" s="42" t="str">
        <f>IF(Tabla1428[[#This Row],[Entrega task 24]]="P","Pendiente",Tabla1428[[#This Row],[Entrega task 24]]-$C$56)</f>
        <v>Pendiente</v>
      </c>
      <c r="AZ7" s="42" t="str">
        <f>IF(Tabla1428[[#This Row],[Entrega task 25]]="P","Pendiente",Tabla1428[[#This Row],[Entrega task 25]]-$C$57)</f>
        <v>Pendiente</v>
      </c>
    </row>
    <row r="8" spans="1:52" x14ac:dyDescent="0.25">
      <c r="A8" s="45"/>
      <c r="B8" s="46"/>
      <c r="C8" s="20" t="s">
        <v>9</v>
      </c>
      <c r="D8" s="20" t="s">
        <v>9</v>
      </c>
      <c r="E8" s="20" t="s">
        <v>9</v>
      </c>
      <c r="F8" s="20" t="s">
        <v>9</v>
      </c>
      <c r="G8" s="20" t="s">
        <v>9</v>
      </c>
      <c r="H8" s="20" t="s">
        <v>9</v>
      </c>
      <c r="I8" s="20" t="s">
        <v>9</v>
      </c>
      <c r="J8" s="20" t="s">
        <v>9</v>
      </c>
      <c r="K8" s="20" t="s">
        <v>9</v>
      </c>
      <c r="L8" s="20" t="s">
        <v>9</v>
      </c>
      <c r="M8" s="20" t="s">
        <v>9</v>
      </c>
      <c r="N8" s="20" t="s">
        <v>9</v>
      </c>
      <c r="O8" s="20" t="s">
        <v>9</v>
      </c>
      <c r="P8" s="20" t="s">
        <v>9</v>
      </c>
      <c r="Q8" s="20" t="s">
        <v>9</v>
      </c>
      <c r="R8" s="20" t="s">
        <v>9</v>
      </c>
      <c r="S8" s="20" t="s">
        <v>9</v>
      </c>
      <c r="T8" s="20" t="s">
        <v>9</v>
      </c>
      <c r="U8" s="20" t="s">
        <v>9</v>
      </c>
      <c r="V8" s="20" t="s">
        <v>9</v>
      </c>
      <c r="W8" s="20" t="s">
        <v>9</v>
      </c>
      <c r="X8" s="20" t="s">
        <v>9</v>
      </c>
      <c r="Y8" s="20" t="s">
        <v>9</v>
      </c>
      <c r="Z8" s="20" t="s">
        <v>9</v>
      </c>
      <c r="AA8" s="20" t="s">
        <v>9</v>
      </c>
      <c r="AB8" s="40" t="str">
        <f>IF(Tabla1428[[#This Row],[Entrega  task 1 ]]="P","Pendiente",Tabla1428[[#This Row],[Entrega  task 1 ]]-$C$33)</f>
        <v>Pendiente</v>
      </c>
      <c r="AC8" s="41" t="str">
        <f>IF(Tabla1428[[#This Row],[Entrega task2]]="P","Pendiente",Tabla1428[[#This Row],[Entrega task2]]-$C$34)</f>
        <v>Pendiente</v>
      </c>
      <c r="AD8" s="42" t="str">
        <f>IF(Tabla1428[[#This Row],[Entrega task 3]]="P","Pendiente",Tabla1428[[#This Row],[Entrega task 3]]-$C$35)</f>
        <v>Pendiente</v>
      </c>
      <c r="AE8" s="42" t="str">
        <f>IF(Tabla1428[[#This Row],[Entrega task 4]]="P","Pendiente",Tabla1428[[#This Row],[Entrega task 4]]-$C$36)</f>
        <v>Pendiente</v>
      </c>
      <c r="AF8" s="42" t="str">
        <f>IF(Tabla1428[[#This Row],[Entrega task 5 ]]="P","Pendiente",Tabla1428[[#This Row],[Entrega task 5 ]]-$C$37)</f>
        <v>Pendiente</v>
      </c>
      <c r="AG8" s="42" t="str">
        <f>IF(Tabla1428[[#This Row],[Entrega task 6 ]]="P","Pendiente",Tabla1428[[#This Row],[Entrega task 6 ]]-$C$38)</f>
        <v>Pendiente</v>
      </c>
      <c r="AH8" s="42" t="str">
        <f>IF(Tabla1428[[#This Row],[Entrega task 7 ]]="P","Pendiente",Tabla1428[[#This Row],[Entrega task 7 ]]-$C$39)</f>
        <v>Pendiente</v>
      </c>
      <c r="AI8" s="42" t="str">
        <f>IF(Tabla1428[[#This Row],[Entrega task 8]]="P","Pendiente",Tabla1428[[#This Row],[Entrega task 8]]-$C$40)</f>
        <v>Pendiente</v>
      </c>
      <c r="AJ8" s="43" t="str">
        <f>IF(Tabla1428[[#This Row],[Entrega task 9]]="P","Pendiente",Tabla1428[[#This Row],[Entrega task 9]]-$C$41)</f>
        <v>Pendiente</v>
      </c>
      <c r="AK8" s="43" t="str">
        <f>IF(Tabla1428[[#This Row],[Entrega task 10]]="P","Pendiente",Tabla1428[[#This Row],[Entrega task 10]]-$C$42)</f>
        <v>Pendiente</v>
      </c>
      <c r="AL8" s="42" t="str">
        <f>IF(Tabla1428[[#This Row],[Entrega task 11]]="P","Pendiente",Tabla1428[[#This Row],[Entrega task 11]]-$C$43)</f>
        <v>Pendiente</v>
      </c>
      <c r="AM8" s="42" t="str">
        <f>IF(Tabla1428[[#This Row],[Entrega task 12]]="P","Pendiente",Tabla1428[[#This Row],[Entrega task 12]]-$C$44)</f>
        <v>Pendiente</v>
      </c>
      <c r="AN8" s="42" t="str">
        <f>IF(Tabla1428[[#This Row],[Entrega task 13]]="P","Pendiente",Tabla1428[[#This Row],[Entrega task 13]]-$C$45)</f>
        <v>Pendiente</v>
      </c>
      <c r="AO8" s="42" t="str">
        <f>IF(Tabla1428[[#This Row],[Entrega task 14]]="P","Pendiente",Tabla1428[[#This Row],[Entrega task 14]]-$C$46)</f>
        <v>Pendiente</v>
      </c>
      <c r="AP8" s="42" t="str">
        <f>IF(Tabla1428[[#This Row],[Entrega task 15]]="P","Pendiente",Tabla1428[[#This Row],[Entrega task 15]]-$C$47)</f>
        <v>Pendiente</v>
      </c>
      <c r="AQ8" s="42" t="str">
        <f>IF(Tabla1428[[#This Row],[Entrega task 16]]="P","Pendiente",Tabla1428[[#This Row],[Entrega task 16]]-$C$48)</f>
        <v>Pendiente</v>
      </c>
      <c r="AR8" s="42" t="str">
        <f>IF(Tabla1428[[#This Row],[Entrega task 17]]="P","Pendiente",Tabla1428[[#This Row],[Entrega task 17]]-$C$49)</f>
        <v>Pendiente</v>
      </c>
      <c r="AS8" s="42" t="str">
        <f>IF(Tabla1428[[#This Row],[Entrega task 18]]="P","Pendiente",Tabla1428[[#This Row],[Entrega task 18]]-$C$50)</f>
        <v>Pendiente</v>
      </c>
      <c r="AT8" s="42" t="str">
        <f>IF(Tabla1428[[#This Row],[Entrega task 19]]="P","Pendiente",Tabla1428[[#This Row],[Entrega task 19]]-$C$51)</f>
        <v>Pendiente</v>
      </c>
      <c r="AU8" s="42" t="str">
        <f>IF(Tabla1428[[#This Row],[Entrega task 20]]="P","Pendiente",Tabla1428[[#This Row],[Entrega task 20]]-$C$52)</f>
        <v>Pendiente</v>
      </c>
      <c r="AV8" s="42" t="str">
        <f>IF(Tabla1428[[#This Row],[Entrega task 21]]="P","Pendiente",Tabla1428[[#This Row],[Entrega task 21]]-$C$53)</f>
        <v>Pendiente</v>
      </c>
      <c r="AW8" s="42" t="str">
        <f>IF(Tabla1428[[#This Row],[Entrega task 22]]="P","Pendiente",Tabla1428[[#This Row],[Entrega task 22]]-$C$54)</f>
        <v>Pendiente</v>
      </c>
      <c r="AX8" s="42" t="str">
        <f>IF(Tabla1428[[#This Row],[Entrega task 23]]="P","Pendiente",Tabla1428[[#This Row],[Entrega task 23]]-$C$55)</f>
        <v>Pendiente</v>
      </c>
      <c r="AY8" s="42" t="str">
        <f>IF(Tabla1428[[#This Row],[Entrega task 24]]="P","Pendiente",Tabla1428[[#This Row],[Entrega task 24]]-$C$56)</f>
        <v>Pendiente</v>
      </c>
      <c r="AZ8" s="42" t="str">
        <f>IF(Tabla1428[[#This Row],[Entrega task 25]]="P","Pendiente",Tabla1428[[#This Row],[Entrega task 25]]-$C$57)</f>
        <v>Pendiente</v>
      </c>
    </row>
    <row r="9" spans="1:52" x14ac:dyDescent="0.25">
      <c r="A9" s="45"/>
      <c r="B9" s="46"/>
      <c r="C9" s="20" t="s">
        <v>9</v>
      </c>
      <c r="D9" s="20" t="s">
        <v>9</v>
      </c>
      <c r="E9" s="20" t="s">
        <v>9</v>
      </c>
      <c r="F9" s="20" t="s">
        <v>9</v>
      </c>
      <c r="G9" s="20" t="s">
        <v>9</v>
      </c>
      <c r="H9" s="20" t="s">
        <v>9</v>
      </c>
      <c r="I9" s="20" t="s">
        <v>9</v>
      </c>
      <c r="J9" s="20" t="s">
        <v>9</v>
      </c>
      <c r="K9" s="20" t="s">
        <v>9</v>
      </c>
      <c r="L9" s="20" t="s">
        <v>9</v>
      </c>
      <c r="M9" s="20" t="s">
        <v>9</v>
      </c>
      <c r="N9" s="20" t="s">
        <v>9</v>
      </c>
      <c r="O9" s="20" t="s">
        <v>9</v>
      </c>
      <c r="P9" s="20" t="s">
        <v>9</v>
      </c>
      <c r="Q9" s="20" t="s">
        <v>9</v>
      </c>
      <c r="R9" s="20" t="s">
        <v>9</v>
      </c>
      <c r="S9" s="20" t="s">
        <v>9</v>
      </c>
      <c r="T9" s="20" t="s">
        <v>9</v>
      </c>
      <c r="U9" s="20" t="s">
        <v>9</v>
      </c>
      <c r="V9" s="20" t="s">
        <v>9</v>
      </c>
      <c r="W9" s="20" t="s">
        <v>9</v>
      </c>
      <c r="X9" s="20" t="s">
        <v>9</v>
      </c>
      <c r="Y9" s="20" t="s">
        <v>9</v>
      </c>
      <c r="Z9" s="20" t="s">
        <v>9</v>
      </c>
      <c r="AA9" s="20" t="s">
        <v>9</v>
      </c>
      <c r="AB9" s="40" t="str">
        <f>IF(Tabla1428[[#This Row],[Entrega  task 1 ]]="P","Pendiente",Tabla1428[[#This Row],[Entrega  task 1 ]]-$C$33)</f>
        <v>Pendiente</v>
      </c>
      <c r="AC9" s="41" t="str">
        <f>IF(Tabla1428[[#This Row],[Entrega task2]]="P","Pendiente",Tabla1428[[#This Row],[Entrega task2]]-$C$34)</f>
        <v>Pendiente</v>
      </c>
      <c r="AD9" s="42" t="str">
        <f>IF(Tabla1428[[#This Row],[Entrega task 3]]="P","Pendiente",Tabla1428[[#This Row],[Entrega task 3]]-$C$35)</f>
        <v>Pendiente</v>
      </c>
      <c r="AE9" s="42" t="str">
        <f>IF(Tabla1428[[#This Row],[Entrega task 4]]="P","Pendiente",Tabla1428[[#This Row],[Entrega task 4]]-$C$36)</f>
        <v>Pendiente</v>
      </c>
      <c r="AF9" s="42" t="str">
        <f>IF(Tabla1428[[#This Row],[Entrega task 5 ]]="P","Pendiente",Tabla1428[[#This Row],[Entrega task 5 ]]-$C$37)</f>
        <v>Pendiente</v>
      </c>
      <c r="AG9" s="42" t="str">
        <f>IF(Tabla1428[[#This Row],[Entrega task 6 ]]="P","Pendiente",Tabla1428[[#This Row],[Entrega task 6 ]]-$C$38)</f>
        <v>Pendiente</v>
      </c>
      <c r="AH9" s="42" t="str">
        <f>IF(Tabla1428[[#This Row],[Entrega task 7 ]]="P","Pendiente",Tabla1428[[#This Row],[Entrega task 7 ]]-$C$39)</f>
        <v>Pendiente</v>
      </c>
      <c r="AI9" s="42" t="str">
        <f>IF(Tabla1428[[#This Row],[Entrega task 8]]="P","Pendiente",Tabla1428[[#This Row],[Entrega task 8]]-$C$40)</f>
        <v>Pendiente</v>
      </c>
      <c r="AJ9" s="43" t="str">
        <f>IF(Tabla1428[[#This Row],[Entrega task 9]]="P","Pendiente",Tabla1428[[#This Row],[Entrega task 9]]-$C$41)</f>
        <v>Pendiente</v>
      </c>
      <c r="AK9" s="43" t="str">
        <f>IF(Tabla1428[[#This Row],[Entrega task 10]]="P","Pendiente",Tabla1428[[#This Row],[Entrega task 10]]-$C$42)</f>
        <v>Pendiente</v>
      </c>
      <c r="AL9" s="42" t="str">
        <f>IF(Tabla1428[[#This Row],[Entrega task 11]]="P","Pendiente",Tabla1428[[#This Row],[Entrega task 11]]-$C$43)</f>
        <v>Pendiente</v>
      </c>
      <c r="AM9" s="42" t="str">
        <f>IF(Tabla1428[[#This Row],[Entrega task 12]]="P","Pendiente",Tabla1428[[#This Row],[Entrega task 12]]-$C$44)</f>
        <v>Pendiente</v>
      </c>
      <c r="AN9" s="42" t="str">
        <f>IF(Tabla1428[[#This Row],[Entrega task 13]]="P","Pendiente",Tabla1428[[#This Row],[Entrega task 13]]-$C$45)</f>
        <v>Pendiente</v>
      </c>
      <c r="AO9" s="42" t="str">
        <f>IF(Tabla1428[[#This Row],[Entrega task 14]]="P","Pendiente",Tabla1428[[#This Row],[Entrega task 14]]-$C$46)</f>
        <v>Pendiente</v>
      </c>
      <c r="AP9" s="42" t="str">
        <f>IF(Tabla1428[[#This Row],[Entrega task 15]]="P","Pendiente",Tabla1428[[#This Row],[Entrega task 15]]-$C$47)</f>
        <v>Pendiente</v>
      </c>
      <c r="AQ9" s="42" t="str">
        <f>IF(Tabla1428[[#This Row],[Entrega task 16]]="P","Pendiente",Tabla1428[[#This Row],[Entrega task 16]]-$C$48)</f>
        <v>Pendiente</v>
      </c>
      <c r="AR9" s="42" t="str">
        <f>IF(Tabla1428[[#This Row],[Entrega task 17]]="P","Pendiente",Tabla1428[[#This Row],[Entrega task 17]]-$C$49)</f>
        <v>Pendiente</v>
      </c>
      <c r="AS9" s="42" t="str">
        <f>IF(Tabla1428[[#This Row],[Entrega task 18]]="P","Pendiente",Tabla1428[[#This Row],[Entrega task 18]]-$C$50)</f>
        <v>Pendiente</v>
      </c>
      <c r="AT9" s="42" t="str">
        <f>IF(Tabla1428[[#This Row],[Entrega task 19]]="P","Pendiente",Tabla1428[[#This Row],[Entrega task 19]]-$C$51)</f>
        <v>Pendiente</v>
      </c>
      <c r="AU9" s="42" t="str">
        <f>IF(Tabla1428[[#This Row],[Entrega task 20]]="P","Pendiente",Tabla1428[[#This Row],[Entrega task 20]]-$C$52)</f>
        <v>Pendiente</v>
      </c>
      <c r="AV9" s="42" t="str">
        <f>IF(Tabla1428[[#This Row],[Entrega task 21]]="P","Pendiente",Tabla1428[[#This Row],[Entrega task 21]]-$C$53)</f>
        <v>Pendiente</v>
      </c>
      <c r="AW9" s="42" t="str">
        <f>IF(Tabla1428[[#This Row],[Entrega task 22]]="P","Pendiente",Tabla1428[[#This Row],[Entrega task 22]]-$C$54)</f>
        <v>Pendiente</v>
      </c>
      <c r="AX9" s="42" t="str">
        <f>IF(Tabla1428[[#This Row],[Entrega task 23]]="P","Pendiente",Tabla1428[[#This Row],[Entrega task 23]]-$C$55)</f>
        <v>Pendiente</v>
      </c>
      <c r="AY9" s="42" t="str">
        <f>IF(Tabla1428[[#This Row],[Entrega task 24]]="P","Pendiente",Tabla1428[[#This Row],[Entrega task 24]]-$C$56)</f>
        <v>Pendiente</v>
      </c>
      <c r="AZ9" s="42" t="str">
        <f>IF(Tabla1428[[#This Row],[Entrega task 25]]="P","Pendiente",Tabla1428[[#This Row],[Entrega task 25]]-$C$57)</f>
        <v>Pendiente</v>
      </c>
    </row>
    <row r="10" spans="1:52" x14ac:dyDescent="0.25">
      <c r="A10" s="45"/>
      <c r="B10" s="46"/>
      <c r="C10" s="20" t="s">
        <v>9</v>
      </c>
      <c r="D10" s="20" t="s">
        <v>9</v>
      </c>
      <c r="E10" s="20" t="s">
        <v>9</v>
      </c>
      <c r="F10" s="20" t="s">
        <v>9</v>
      </c>
      <c r="G10" s="20" t="s">
        <v>9</v>
      </c>
      <c r="H10" s="20" t="s">
        <v>9</v>
      </c>
      <c r="I10" s="20" t="s">
        <v>9</v>
      </c>
      <c r="J10" s="20" t="s">
        <v>9</v>
      </c>
      <c r="K10" s="20" t="s">
        <v>9</v>
      </c>
      <c r="L10" s="20" t="s">
        <v>9</v>
      </c>
      <c r="M10" s="20" t="s">
        <v>9</v>
      </c>
      <c r="N10" s="20" t="s">
        <v>9</v>
      </c>
      <c r="O10" s="20" t="s">
        <v>9</v>
      </c>
      <c r="P10" s="20" t="s">
        <v>9</v>
      </c>
      <c r="Q10" s="20" t="s">
        <v>9</v>
      </c>
      <c r="R10" s="20" t="s">
        <v>9</v>
      </c>
      <c r="S10" s="20" t="s">
        <v>9</v>
      </c>
      <c r="T10" s="20" t="s">
        <v>9</v>
      </c>
      <c r="U10" s="20" t="s">
        <v>9</v>
      </c>
      <c r="V10" s="20" t="s">
        <v>9</v>
      </c>
      <c r="W10" s="20" t="s">
        <v>9</v>
      </c>
      <c r="X10" s="20" t="s">
        <v>9</v>
      </c>
      <c r="Y10" s="20" t="s">
        <v>9</v>
      </c>
      <c r="Z10" s="20" t="s">
        <v>9</v>
      </c>
      <c r="AA10" s="20" t="s">
        <v>9</v>
      </c>
      <c r="AB10" s="40" t="str">
        <f>IF(Tabla1428[[#This Row],[Entrega  task 1 ]]="P","Pendiente",Tabla1428[[#This Row],[Entrega  task 1 ]]-$C$33)</f>
        <v>Pendiente</v>
      </c>
      <c r="AC10" s="41" t="str">
        <f>IF(Tabla1428[[#This Row],[Entrega task2]]="P","Pendiente",Tabla1428[[#This Row],[Entrega task2]]-$C$34)</f>
        <v>Pendiente</v>
      </c>
      <c r="AD10" s="42" t="str">
        <f>IF(Tabla1428[[#This Row],[Entrega task 3]]="P","Pendiente",Tabla1428[[#This Row],[Entrega task 3]]-$C$35)</f>
        <v>Pendiente</v>
      </c>
      <c r="AE10" s="42" t="str">
        <f>IF(Tabla1428[[#This Row],[Entrega task 4]]="P","Pendiente",Tabla1428[[#This Row],[Entrega task 4]]-$C$36)</f>
        <v>Pendiente</v>
      </c>
      <c r="AF10" s="42" t="str">
        <f>IF(Tabla1428[[#This Row],[Entrega task 5 ]]="P","Pendiente",Tabla1428[[#This Row],[Entrega task 5 ]]-$C$37)</f>
        <v>Pendiente</v>
      </c>
      <c r="AG10" s="42" t="str">
        <f>IF(Tabla1428[[#This Row],[Entrega task 6 ]]="P","Pendiente",Tabla1428[[#This Row],[Entrega task 6 ]]-$C$38)</f>
        <v>Pendiente</v>
      </c>
      <c r="AH10" s="42" t="str">
        <f>IF(Tabla1428[[#This Row],[Entrega task 7 ]]="P","Pendiente",Tabla1428[[#This Row],[Entrega task 7 ]]-$C$39)</f>
        <v>Pendiente</v>
      </c>
      <c r="AI10" s="42" t="str">
        <f>IF(Tabla1428[[#This Row],[Entrega task 8]]="P","Pendiente",Tabla1428[[#This Row],[Entrega task 8]]-$C$40)</f>
        <v>Pendiente</v>
      </c>
      <c r="AJ10" s="43" t="str">
        <f>IF(Tabla1428[[#This Row],[Entrega task 9]]="P","Pendiente",Tabla1428[[#This Row],[Entrega task 9]]-$C$41)</f>
        <v>Pendiente</v>
      </c>
      <c r="AK10" s="43" t="str">
        <f>IF(Tabla1428[[#This Row],[Entrega task 10]]="P","Pendiente",Tabla1428[[#This Row],[Entrega task 10]]-$C$42)</f>
        <v>Pendiente</v>
      </c>
      <c r="AL10" s="42" t="str">
        <f>IF(Tabla1428[[#This Row],[Entrega task 11]]="P","Pendiente",Tabla1428[[#This Row],[Entrega task 11]]-$C$43)</f>
        <v>Pendiente</v>
      </c>
      <c r="AM10" s="42" t="str">
        <f>IF(Tabla1428[[#This Row],[Entrega task 12]]="P","Pendiente",Tabla1428[[#This Row],[Entrega task 12]]-$C$44)</f>
        <v>Pendiente</v>
      </c>
      <c r="AN10" s="42" t="str">
        <f>IF(Tabla1428[[#This Row],[Entrega task 13]]="P","Pendiente",Tabla1428[[#This Row],[Entrega task 13]]-$C$45)</f>
        <v>Pendiente</v>
      </c>
      <c r="AO10" s="42" t="str">
        <f>IF(Tabla1428[[#This Row],[Entrega task 14]]="P","Pendiente",Tabla1428[[#This Row],[Entrega task 14]]-$C$46)</f>
        <v>Pendiente</v>
      </c>
      <c r="AP10" s="42" t="str">
        <f>IF(Tabla1428[[#This Row],[Entrega task 15]]="P","Pendiente",Tabla1428[[#This Row],[Entrega task 15]]-$C$47)</f>
        <v>Pendiente</v>
      </c>
      <c r="AQ10" s="42" t="str">
        <f>IF(Tabla1428[[#This Row],[Entrega task 16]]="P","Pendiente",Tabla1428[[#This Row],[Entrega task 16]]-$C$48)</f>
        <v>Pendiente</v>
      </c>
      <c r="AR10" s="42" t="str">
        <f>IF(Tabla1428[[#This Row],[Entrega task 17]]="P","Pendiente",Tabla1428[[#This Row],[Entrega task 17]]-$C$49)</f>
        <v>Pendiente</v>
      </c>
      <c r="AS10" s="42" t="str">
        <f>IF(Tabla1428[[#This Row],[Entrega task 18]]="P","Pendiente",Tabla1428[[#This Row],[Entrega task 18]]-$C$50)</f>
        <v>Pendiente</v>
      </c>
      <c r="AT10" s="42" t="str">
        <f>IF(Tabla1428[[#This Row],[Entrega task 19]]="P","Pendiente",Tabla1428[[#This Row],[Entrega task 19]]-$C$51)</f>
        <v>Pendiente</v>
      </c>
      <c r="AU10" s="42" t="str">
        <f>IF(Tabla1428[[#This Row],[Entrega task 20]]="P","Pendiente",Tabla1428[[#This Row],[Entrega task 20]]-$C$52)</f>
        <v>Pendiente</v>
      </c>
      <c r="AV10" s="42" t="str">
        <f>IF(Tabla1428[[#This Row],[Entrega task 21]]="P","Pendiente",Tabla1428[[#This Row],[Entrega task 21]]-$C$53)</f>
        <v>Pendiente</v>
      </c>
      <c r="AW10" s="42" t="str">
        <f>IF(Tabla1428[[#This Row],[Entrega task 22]]="P","Pendiente",Tabla1428[[#This Row],[Entrega task 22]]-$C$54)</f>
        <v>Pendiente</v>
      </c>
      <c r="AX10" s="42" t="str">
        <f>IF(Tabla1428[[#This Row],[Entrega task 23]]="P","Pendiente",Tabla1428[[#This Row],[Entrega task 23]]-$C$55)</f>
        <v>Pendiente</v>
      </c>
      <c r="AY10" s="42" t="str">
        <f>IF(Tabla1428[[#This Row],[Entrega task 24]]="P","Pendiente",Tabla1428[[#This Row],[Entrega task 24]]-$C$56)</f>
        <v>Pendiente</v>
      </c>
      <c r="AZ10" s="42" t="str">
        <f>IF(Tabla1428[[#This Row],[Entrega task 25]]="P","Pendiente",Tabla1428[[#This Row],[Entrega task 25]]-$C$57)</f>
        <v>Pendiente</v>
      </c>
    </row>
    <row r="11" spans="1:52" x14ac:dyDescent="0.25">
      <c r="A11" s="45"/>
      <c r="B11" s="46"/>
      <c r="C11" s="20" t="s">
        <v>9</v>
      </c>
      <c r="D11" s="20" t="s">
        <v>9</v>
      </c>
      <c r="E11" s="20" t="s">
        <v>9</v>
      </c>
      <c r="F11" s="20" t="s">
        <v>9</v>
      </c>
      <c r="G11" s="20" t="s">
        <v>9</v>
      </c>
      <c r="H11" s="20" t="s">
        <v>9</v>
      </c>
      <c r="I11" s="20" t="s">
        <v>9</v>
      </c>
      <c r="J11" s="20" t="s">
        <v>9</v>
      </c>
      <c r="K11" s="20" t="s">
        <v>9</v>
      </c>
      <c r="L11" s="20" t="s">
        <v>9</v>
      </c>
      <c r="M11" s="20" t="s">
        <v>9</v>
      </c>
      <c r="N11" s="20" t="s">
        <v>9</v>
      </c>
      <c r="O11" s="20" t="s">
        <v>9</v>
      </c>
      <c r="P11" s="20" t="s">
        <v>9</v>
      </c>
      <c r="Q11" s="20" t="s">
        <v>9</v>
      </c>
      <c r="R11" s="20" t="s">
        <v>9</v>
      </c>
      <c r="S11" s="20" t="s">
        <v>9</v>
      </c>
      <c r="T11" s="20" t="s">
        <v>9</v>
      </c>
      <c r="U11" s="20" t="s">
        <v>9</v>
      </c>
      <c r="V11" s="20" t="s">
        <v>9</v>
      </c>
      <c r="W11" s="20" t="s">
        <v>9</v>
      </c>
      <c r="X11" s="20" t="s">
        <v>9</v>
      </c>
      <c r="Y11" s="20" t="s">
        <v>9</v>
      </c>
      <c r="Z11" s="20" t="s">
        <v>9</v>
      </c>
      <c r="AA11" s="20" t="s">
        <v>9</v>
      </c>
      <c r="AB11" s="40" t="str">
        <f>IF(Tabla1428[[#This Row],[Entrega  task 1 ]]="P","Pendiente",Tabla1428[[#This Row],[Entrega  task 1 ]]-$C$33)</f>
        <v>Pendiente</v>
      </c>
      <c r="AC11" s="41" t="str">
        <f>IF(Tabla1428[[#This Row],[Entrega task2]]="P","Pendiente",Tabla1428[[#This Row],[Entrega task2]]-$C$34)</f>
        <v>Pendiente</v>
      </c>
      <c r="AD11" s="42" t="str">
        <f>IF(Tabla1428[[#This Row],[Entrega task 3]]="P","Pendiente",Tabla1428[[#This Row],[Entrega task 3]]-$C$35)</f>
        <v>Pendiente</v>
      </c>
      <c r="AE11" s="42" t="str">
        <f>IF(Tabla1428[[#This Row],[Entrega task 4]]="P","Pendiente",Tabla1428[[#This Row],[Entrega task 4]]-$C$36)</f>
        <v>Pendiente</v>
      </c>
      <c r="AF11" s="42" t="str">
        <f>IF(Tabla1428[[#This Row],[Entrega task 5 ]]="P","Pendiente",Tabla1428[[#This Row],[Entrega task 5 ]]-$C$37)</f>
        <v>Pendiente</v>
      </c>
      <c r="AG11" s="42" t="str">
        <f>IF(Tabla1428[[#This Row],[Entrega task 6 ]]="P","Pendiente",Tabla1428[[#This Row],[Entrega task 6 ]]-$C$38)</f>
        <v>Pendiente</v>
      </c>
      <c r="AH11" s="42" t="str">
        <f>IF(Tabla1428[[#This Row],[Entrega task 7 ]]="P","Pendiente",Tabla1428[[#This Row],[Entrega task 7 ]]-$C$39)</f>
        <v>Pendiente</v>
      </c>
      <c r="AI11" s="42" t="str">
        <f>IF(Tabla1428[[#This Row],[Entrega task 8]]="P","Pendiente",Tabla1428[[#This Row],[Entrega task 8]]-$C$40)</f>
        <v>Pendiente</v>
      </c>
      <c r="AJ11" s="43" t="str">
        <f>IF(Tabla1428[[#This Row],[Entrega task 9]]="P","Pendiente",Tabla1428[[#This Row],[Entrega task 9]]-$C$41)</f>
        <v>Pendiente</v>
      </c>
      <c r="AK11" s="43" t="str">
        <f>IF(Tabla1428[[#This Row],[Entrega task 10]]="P","Pendiente",Tabla1428[[#This Row],[Entrega task 10]]-$C$42)</f>
        <v>Pendiente</v>
      </c>
      <c r="AL11" s="42" t="str">
        <f>IF(Tabla1428[[#This Row],[Entrega task 11]]="P","Pendiente",Tabla1428[[#This Row],[Entrega task 11]]-$C$43)</f>
        <v>Pendiente</v>
      </c>
      <c r="AM11" s="42" t="str">
        <f>IF(Tabla1428[[#This Row],[Entrega task 12]]="P","Pendiente",Tabla1428[[#This Row],[Entrega task 12]]-$C$44)</f>
        <v>Pendiente</v>
      </c>
      <c r="AN11" s="42" t="str">
        <f>IF(Tabla1428[[#This Row],[Entrega task 13]]="P","Pendiente",Tabla1428[[#This Row],[Entrega task 13]]-$C$45)</f>
        <v>Pendiente</v>
      </c>
      <c r="AO11" s="42" t="str">
        <f>IF(Tabla1428[[#This Row],[Entrega task 14]]="P","Pendiente",Tabla1428[[#This Row],[Entrega task 14]]-$C$46)</f>
        <v>Pendiente</v>
      </c>
      <c r="AP11" s="42" t="str">
        <f>IF(Tabla1428[[#This Row],[Entrega task 15]]="P","Pendiente",Tabla1428[[#This Row],[Entrega task 15]]-$C$47)</f>
        <v>Pendiente</v>
      </c>
      <c r="AQ11" s="42" t="str">
        <f>IF(Tabla1428[[#This Row],[Entrega task 16]]="P","Pendiente",Tabla1428[[#This Row],[Entrega task 16]]-$C$48)</f>
        <v>Pendiente</v>
      </c>
      <c r="AR11" s="42" t="str">
        <f>IF(Tabla1428[[#This Row],[Entrega task 17]]="P","Pendiente",Tabla1428[[#This Row],[Entrega task 17]]-$C$49)</f>
        <v>Pendiente</v>
      </c>
      <c r="AS11" s="42" t="str">
        <f>IF(Tabla1428[[#This Row],[Entrega task 18]]="P","Pendiente",Tabla1428[[#This Row],[Entrega task 18]]-$C$50)</f>
        <v>Pendiente</v>
      </c>
      <c r="AT11" s="42" t="str">
        <f>IF(Tabla1428[[#This Row],[Entrega task 19]]="P","Pendiente",Tabla1428[[#This Row],[Entrega task 19]]-$C$51)</f>
        <v>Pendiente</v>
      </c>
      <c r="AU11" s="42" t="str">
        <f>IF(Tabla1428[[#This Row],[Entrega task 20]]="P","Pendiente",Tabla1428[[#This Row],[Entrega task 20]]-$C$52)</f>
        <v>Pendiente</v>
      </c>
      <c r="AV11" s="42" t="str">
        <f>IF(Tabla1428[[#This Row],[Entrega task 21]]="P","Pendiente",Tabla1428[[#This Row],[Entrega task 21]]-$C$53)</f>
        <v>Pendiente</v>
      </c>
      <c r="AW11" s="42" t="str">
        <f>IF(Tabla1428[[#This Row],[Entrega task 22]]="P","Pendiente",Tabla1428[[#This Row],[Entrega task 22]]-$C$54)</f>
        <v>Pendiente</v>
      </c>
      <c r="AX11" s="42" t="str">
        <f>IF(Tabla1428[[#This Row],[Entrega task 23]]="P","Pendiente",Tabla1428[[#This Row],[Entrega task 23]]-$C$55)</f>
        <v>Pendiente</v>
      </c>
      <c r="AY11" s="42" t="str">
        <f>IF(Tabla1428[[#This Row],[Entrega task 24]]="P","Pendiente",Tabla1428[[#This Row],[Entrega task 24]]-$C$56)</f>
        <v>Pendiente</v>
      </c>
      <c r="AZ11" s="42" t="str">
        <f>IF(Tabla1428[[#This Row],[Entrega task 25]]="P","Pendiente",Tabla1428[[#This Row],[Entrega task 25]]-$C$57)</f>
        <v>Pendiente</v>
      </c>
    </row>
    <row r="12" spans="1:52" x14ac:dyDescent="0.25">
      <c r="A12" s="45"/>
      <c r="B12" s="46"/>
      <c r="C12" s="20" t="s">
        <v>9</v>
      </c>
      <c r="D12" s="20" t="s">
        <v>9</v>
      </c>
      <c r="E12" s="20" t="s">
        <v>9</v>
      </c>
      <c r="F12" s="20" t="s">
        <v>9</v>
      </c>
      <c r="G12" s="20" t="s">
        <v>9</v>
      </c>
      <c r="H12" s="20" t="s">
        <v>9</v>
      </c>
      <c r="I12" s="20" t="s">
        <v>9</v>
      </c>
      <c r="J12" s="20" t="s">
        <v>9</v>
      </c>
      <c r="K12" s="20" t="s">
        <v>9</v>
      </c>
      <c r="L12" s="20" t="s">
        <v>9</v>
      </c>
      <c r="M12" s="20" t="s">
        <v>9</v>
      </c>
      <c r="N12" s="20" t="s">
        <v>9</v>
      </c>
      <c r="O12" s="20" t="s">
        <v>9</v>
      </c>
      <c r="P12" s="20" t="s">
        <v>9</v>
      </c>
      <c r="Q12" s="20" t="s">
        <v>9</v>
      </c>
      <c r="R12" s="20" t="s">
        <v>9</v>
      </c>
      <c r="S12" s="20" t="s">
        <v>9</v>
      </c>
      <c r="T12" s="20" t="s">
        <v>9</v>
      </c>
      <c r="U12" s="20" t="s">
        <v>9</v>
      </c>
      <c r="V12" s="20" t="s">
        <v>9</v>
      </c>
      <c r="W12" s="20" t="s">
        <v>9</v>
      </c>
      <c r="X12" s="20" t="s">
        <v>9</v>
      </c>
      <c r="Y12" s="20" t="s">
        <v>9</v>
      </c>
      <c r="Z12" s="20" t="s">
        <v>9</v>
      </c>
      <c r="AA12" s="20" t="s">
        <v>9</v>
      </c>
      <c r="AB12" s="40" t="str">
        <f>IF(Tabla1428[[#This Row],[Entrega  task 1 ]]="P","Pendiente",Tabla1428[[#This Row],[Entrega  task 1 ]]-$C$33)</f>
        <v>Pendiente</v>
      </c>
      <c r="AC12" s="41" t="str">
        <f>IF(Tabla1428[[#This Row],[Entrega task2]]="P","Pendiente",Tabla1428[[#This Row],[Entrega task2]]-$C$34)</f>
        <v>Pendiente</v>
      </c>
      <c r="AD12" s="42" t="str">
        <f>IF(Tabla1428[[#This Row],[Entrega task 3]]="P","Pendiente",Tabla1428[[#This Row],[Entrega task 3]]-$C$35)</f>
        <v>Pendiente</v>
      </c>
      <c r="AE12" s="42" t="str">
        <f>IF(Tabla1428[[#This Row],[Entrega task 4]]="P","Pendiente",Tabla1428[[#This Row],[Entrega task 4]]-$C$36)</f>
        <v>Pendiente</v>
      </c>
      <c r="AF12" s="42" t="str">
        <f>IF(Tabla1428[[#This Row],[Entrega task 5 ]]="P","Pendiente",Tabla1428[[#This Row],[Entrega task 5 ]]-$C$37)</f>
        <v>Pendiente</v>
      </c>
      <c r="AG12" s="42" t="str">
        <f>IF(Tabla1428[[#This Row],[Entrega task 6 ]]="P","Pendiente",Tabla1428[[#This Row],[Entrega task 6 ]]-$C$38)</f>
        <v>Pendiente</v>
      </c>
      <c r="AH12" s="42" t="str">
        <f>IF(Tabla1428[[#This Row],[Entrega task 7 ]]="P","Pendiente",Tabla1428[[#This Row],[Entrega task 7 ]]-$C$39)</f>
        <v>Pendiente</v>
      </c>
      <c r="AI12" s="42" t="str">
        <f>IF(Tabla1428[[#This Row],[Entrega task 8]]="P","Pendiente",Tabla1428[[#This Row],[Entrega task 8]]-$C$40)</f>
        <v>Pendiente</v>
      </c>
      <c r="AJ12" s="43" t="str">
        <f>IF(Tabla1428[[#This Row],[Entrega task 9]]="P","Pendiente",Tabla1428[[#This Row],[Entrega task 9]]-$C$41)</f>
        <v>Pendiente</v>
      </c>
      <c r="AK12" s="43" t="str">
        <f>IF(Tabla1428[[#This Row],[Entrega task 10]]="P","Pendiente",Tabla1428[[#This Row],[Entrega task 10]]-$C$42)</f>
        <v>Pendiente</v>
      </c>
      <c r="AL12" s="42" t="str">
        <f>IF(Tabla1428[[#This Row],[Entrega task 11]]="P","Pendiente",Tabla1428[[#This Row],[Entrega task 11]]-$C$43)</f>
        <v>Pendiente</v>
      </c>
      <c r="AM12" s="42" t="str">
        <f>IF(Tabla1428[[#This Row],[Entrega task 12]]="P","Pendiente",Tabla1428[[#This Row],[Entrega task 12]]-$C$44)</f>
        <v>Pendiente</v>
      </c>
      <c r="AN12" s="42" t="str">
        <f>IF(Tabla1428[[#This Row],[Entrega task 13]]="P","Pendiente",Tabla1428[[#This Row],[Entrega task 13]]-$C$45)</f>
        <v>Pendiente</v>
      </c>
      <c r="AO12" s="42" t="str">
        <f>IF(Tabla1428[[#This Row],[Entrega task 14]]="P","Pendiente",Tabla1428[[#This Row],[Entrega task 14]]-$C$46)</f>
        <v>Pendiente</v>
      </c>
      <c r="AP12" s="42" t="str">
        <f>IF(Tabla1428[[#This Row],[Entrega task 15]]="P","Pendiente",Tabla1428[[#This Row],[Entrega task 15]]-$C$47)</f>
        <v>Pendiente</v>
      </c>
      <c r="AQ12" s="42" t="str">
        <f>IF(Tabla1428[[#This Row],[Entrega task 16]]="P","Pendiente",Tabla1428[[#This Row],[Entrega task 16]]-$C$48)</f>
        <v>Pendiente</v>
      </c>
      <c r="AR12" s="42" t="str">
        <f>IF(Tabla1428[[#This Row],[Entrega task 17]]="P","Pendiente",Tabla1428[[#This Row],[Entrega task 17]]-$C$49)</f>
        <v>Pendiente</v>
      </c>
      <c r="AS12" s="42" t="str">
        <f>IF(Tabla1428[[#This Row],[Entrega task 18]]="P","Pendiente",Tabla1428[[#This Row],[Entrega task 18]]-$C$50)</f>
        <v>Pendiente</v>
      </c>
      <c r="AT12" s="42" t="str">
        <f>IF(Tabla1428[[#This Row],[Entrega task 19]]="P","Pendiente",Tabla1428[[#This Row],[Entrega task 19]]-$C$51)</f>
        <v>Pendiente</v>
      </c>
      <c r="AU12" s="42" t="str">
        <f>IF(Tabla1428[[#This Row],[Entrega task 20]]="P","Pendiente",Tabla1428[[#This Row],[Entrega task 20]]-$C$52)</f>
        <v>Pendiente</v>
      </c>
      <c r="AV12" s="42" t="str">
        <f>IF(Tabla1428[[#This Row],[Entrega task 21]]="P","Pendiente",Tabla1428[[#This Row],[Entrega task 21]]-$C$53)</f>
        <v>Pendiente</v>
      </c>
      <c r="AW12" s="42" t="str">
        <f>IF(Tabla1428[[#This Row],[Entrega task 22]]="P","Pendiente",Tabla1428[[#This Row],[Entrega task 22]]-$C$54)</f>
        <v>Pendiente</v>
      </c>
      <c r="AX12" s="42" t="str">
        <f>IF(Tabla1428[[#This Row],[Entrega task 23]]="P","Pendiente",Tabla1428[[#This Row],[Entrega task 23]]-$C$55)</f>
        <v>Pendiente</v>
      </c>
      <c r="AY12" s="42" t="str">
        <f>IF(Tabla1428[[#This Row],[Entrega task 24]]="P","Pendiente",Tabla1428[[#This Row],[Entrega task 24]]-$C$56)</f>
        <v>Pendiente</v>
      </c>
      <c r="AZ12" s="42" t="str">
        <f>IF(Tabla1428[[#This Row],[Entrega task 25]]="P","Pendiente",Tabla1428[[#This Row],[Entrega task 25]]-$C$57)</f>
        <v>Pendiente</v>
      </c>
    </row>
    <row r="13" spans="1:52" x14ac:dyDescent="0.25">
      <c r="A13" s="45"/>
      <c r="B13" s="46"/>
      <c r="C13" s="20" t="s">
        <v>9</v>
      </c>
      <c r="D13" s="20" t="s">
        <v>9</v>
      </c>
      <c r="E13" s="20" t="s">
        <v>9</v>
      </c>
      <c r="F13" s="20" t="s">
        <v>9</v>
      </c>
      <c r="G13" s="20" t="s">
        <v>9</v>
      </c>
      <c r="H13" s="20" t="s">
        <v>9</v>
      </c>
      <c r="I13" s="20" t="s">
        <v>9</v>
      </c>
      <c r="J13" s="20" t="s">
        <v>9</v>
      </c>
      <c r="K13" s="20" t="s">
        <v>9</v>
      </c>
      <c r="L13" s="20" t="s">
        <v>9</v>
      </c>
      <c r="M13" s="20" t="s">
        <v>9</v>
      </c>
      <c r="N13" s="20" t="s">
        <v>9</v>
      </c>
      <c r="O13" s="20" t="s">
        <v>9</v>
      </c>
      <c r="P13" s="20" t="s">
        <v>9</v>
      </c>
      <c r="Q13" s="20" t="s">
        <v>9</v>
      </c>
      <c r="R13" s="20" t="s">
        <v>9</v>
      </c>
      <c r="S13" s="20" t="s">
        <v>9</v>
      </c>
      <c r="T13" s="20" t="s">
        <v>9</v>
      </c>
      <c r="U13" s="20" t="s">
        <v>9</v>
      </c>
      <c r="V13" s="20" t="s">
        <v>9</v>
      </c>
      <c r="W13" s="20" t="s">
        <v>9</v>
      </c>
      <c r="X13" s="20" t="s">
        <v>9</v>
      </c>
      <c r="Y13" s="20" t="s">
        <v>9</v>
      </c>
      <c r="Z13" s="20" t="s">
        <v>9</v>
      </c>
      <c r="AA13" s="20" t="s">
        <v>9</v>
      </c>
      <c r="AB13" s="40" t="str">
        <f>IF(Tabla1428[[#This Row],[Entrega  task 1 ]]="P","Pendiente",Tabla1428[[#This Row],[Entrega  task 1 ]]-$C$33)</f>
        <v>Pendiente</v>
      </c>
      <c r="AC13" s="41" t="str">
        <f>IF(Tabla1428[[#This Row],[Entrega task2]]="P","Pendiente",Tabla1428[[#This Row],[Entrega task2]]-$C$34)</f>
        <v>Pendiente</v>
      </c>
      <c r="AD13" s="42" t="str">
        <f>IF(Tabla1428[[#This Row],[Entrega task 3]]="P","Pendiente",Tabla1428[[#This Row],[Entrega task 3]]-$C$35)</f>
        <v>Pendiente</v>
      </c>
      <c r="AE13" s="42" t="str">
        <f>IF(Tabla1428[[#This Row],[Entrega task 4]]="P","Pendiente",Tabla1428[[#This Row],[Entrega task 4]]-$C$36)</f>
        <v>Pendiente</v>
      </c>
      <c r="AF13" s="42" t="str">
        <f>IF(Tabla1428[[#This Row],[Entrega task 5 ]]="P","Pendiente",Tabla1428[[#This Row],[Entrega task 5 ]]-$C$37)</f>
        <v>Pendiente</v>
      </c>
      <c r="AG13" s="42" t="str">
        <f>IF(Tabla1428[[#This Row],[Entrega task 6 ]]="P","Pendiente",Tabla1428[[#This Row],[Entrega task 6 ]]-$C$38)</f>
        <v>Pendiente</v>
      </c>
      <c r="AH13" s="42" t="str">
        <f>IF(Tabla1428[[#This Row],[Entrega task 7 ]]="P","Pendiente",Tabla1428[[#This Row],[Entrega task 7 ]]-$C$39)</f>
        <v>Pendiente</v>
      </c>
      <c r="AI13" s="42" t="str">
        <f>IF(Tabla1428[[#This Row],[Entrega task 8]]="P","Pendiente",Tabla1428[[#This Row],[Entrega task 8]]-$C$40)</f>
        <v>Pendiente</v>
      </c>
      <c r="AJ13" s="43" t="str">
        <f>IF(Tabla1428[[#This Row],[Entrega task 9]]="P","Pendiente",Tabla1428[[#This Row],[Entrega task 9]]-$C$41)</f>
        <v>Pendiente</v>
      </c>
      <c r="AK13" s="43" t="str">
        <f>IF(Tabla1428[[#This Row],[Entrega task 10]]="P","Pendiente",Tabla1428[[#This Row],[Entrega task 10]]-$C$42)</f>
        <v>Pendiente</v>
      </c>
      <c r="AL13" s="42" t="str">
        <f>IF(Tabla1428[[#This Row],[Entrega task 11]]="P","Pendiente",Tabla1428[[#This Row],[Entrega task 11]]-$C$43)</f>
        <v>Pendiente</v>
      </c>
      <c r="AM13" s="42" t="str">
        <f>IF(Tabla1428[[#This Row],[Entrega task 12]]="P","Pendiente",Tabla1428[[#This Row],[Entrega task 12]]-$C$44)</f>
        <v>Pendiente</v>
      </c>
      <c r="AN13" s="42" t="str">
        <f>IF(Tabla1428[[#This Row],[Entrega task 13]]="P","Pendiente",Tabla1428[[#This Row],[Entrega task 13]]-$C$45)</f>
        <v>Pendiente</v>
      </c>
      <c r="AO13" s="42" t="str">
        <f>IF(Tabla1428[[#This Row],[Entrega task 14]]="P","Pendiente",Tabla1428[[#This Row],[Entrega task 14]]-$C$46)</f>
        <v>Pendiente</v>
      </c>
      <c r="AP13" s="42" t="str">
        <f>IF(Tabla1428[[#This Row],[Entrega task 15]]="P","Pendiente",Tabla1428[[#This Row],[Entrega task 15]]-$C$47)</f>
        <v>Pendiente</v>
      </c>
      <c r="AQ13" s="42" t="str">
        <f>IF(Tabla1428[[#This Row],[Entrega task 16]]="P","Pendiente",Tabla1428[[#This Row],[Entrega task 16]]-$C$48)</f>
        <v>Pendiente</v>
      </c>
      <c r="AR13" s="42" t="str">
        <f>IF(Tabla1428[[#This Row],[Entrega task 17]]="P","Pendiente",Tabla1428[[#This Row],[Entrega task 17]]-$C$49)</f>
        <v>Pendiente</v>
      </c>
      <c r="AS13" s="42" t="str">
        <f>IF(Tabla1428[[#This Row],[Entrega task 18]]="P","Pendiente",Tabla1428[[#This Row],[Entrega task 18]]-$C$50)</f>
        <v>Pendiente</v>
      </c>
      <c r="AT13" s="42" t="str">
        <f>IF(Tabla1428[[#This Row],[Entrega task 19]]="P","Pendiente",Tabla1428[[#This Row],[Entrega task 19]]-$C$51)</f>
        <v>Pendiente</v>
      </c>
      <c r="AU13" s="42" t="str">
        <f>IF(Tabla1428[[#This Row],[Entrega task 20]]="P","Pendiente",Tabla1428[[#This Row],[Entrega task 20]]-$C$52)</f>
        <v>Pendiente</v>
      </c>
      <c r="AV13" s="42" t="str">
        <f>IF(Tabla1428[[#This Row],[Entrega task 21]]="P","Pendiente",Tabla1428[[#This Row],[Entrega task 21]]-$C$53)</f>
        <v>Pendiente</v>
      </c>
      <c r="AW13" s="42" t="str">
        <f>IF(Tabla1428[[#This Row],[Entrega task 22]]="P","Pendiente",Tabla1428[[#This Row],[Entrega task 22]]-$C$54)</f>
        <v>Pendiente</v>
      </c>
      <c r="AX13" s="42" t="str">
        <f>IF(Tabla1428[[#This Row],[Entrega task 23]]="P","Pendiente",Tabla1428[[#This Row],[Entrega task 23]]-$C$55)</f>
        <v>Pendiente</v>
      </c>
      <c r="AY13" s="42" t="str">
        <f>IF(Tabla1428[[#This Row],[Entrega task 24]]="P","Pendiente",Tabla1428[[#This Row],[Entrega task 24]]-$C$56)</f>
        <v>Pendiente</v>
      </c>
      <c r="AZ13" s="42" t="str">
        <f>IF(Tabla1428[[#This Row],[Entrega task 25]]="P","Pendiente",Tabla1428[[#This Row],[Entrega task 25]]-$C$57)</f>
        <v>Pendiente</v>
      </c>
    </row>
    <row r="14" spans="1:52" x14ac:dyDescent="0.25">
      <c r="A14" s="45"/>
      <c r="B14" s="46"/>
      <c r="C14" s="20" t="s">
        <v>9</v>
      </c>
      <c r="D14" s="20" t="s">
        <v>9</v>
      </c>
      <c r="E14" s="20" t="s">
        <v>9</v>
      </c>
      <c r="F14" s="20" t="s">
        <v>9</v>
      </c>
      <c r="G14" s="20" t="s">
        <v>9</v>
      </c>
      <c r="H14" s="20" t="s">
        <v>9</v>
      </c>
      <c r="I14" s="20" t="s">
        <v>9</v>
      </c>
      <c r="J14" s="20" t="s">
        <v>9</v>
      </c>
      <c r="K14" s="20" t="s">
        <v>9</v>
      </c>
      <c r="L14" s="20" t="s">
        <v>9</v>
      </c>
      <c r="M14" s="20" t="s">
        <v>9</v>
      </c>
      <c r="N14" s="20" t="s">
        <v>9</v>
      </c>
      <c r="O14" s="20" t="s">
        <v>9</v>
      </c>
      <c r="P14" s="20" t="s">
        <v>9</v>
      </c>
      <c r="Q14" s="20" t="s">
        <v>9</v>
      </c>
      <c r="R14" s="20" t="s">
        <v>9</v>
      </c>
      <c r="S14" s="20" t="s">
        <v>9</v>
      </c>
      <c r="T14" s="20" t="s">
        <v>9</v>
      </c>
      <c r="U14" s="20" t="s">
        <v>9</v>
      </c>
      <c r="V14" s="20" t="s">
        <v>9</v>
      </c>
      <c r="W14" s="20" t="s">
        <v>9</v>
      </c>
      <c r="X14" s="20" t="s">
        <v>9</v>
      </c>
      <c r="Y14" s="20" t="s">
        <v>9</v>
      </c>
      <c r="Z14" s="20" t="s">
        <v>9</v>
      </c>
      <c r="AA14" s="20" t="s">
        <v>9</v>
      </c>
      <c r="AB14" s="40" t="str">
        <f>IF(Tabla1428[[#This Row],[Entrega  task 1 ]]="P","Pendiente",Tabla1428[[#This Row],[Entrega  task 1 ]]-$C$33)</f>
        <v>Pendiente</v>
      </c>
      <c r="AC14" s="41" t="str">
        <f>IF(Tabla1428[[#This Row],[Entrega task2]]="P","Pendiente",Tabla1428[[#This Row],[Entrega task2]]-$C$34)</f>
        <v>Pendiente</v>
      </c>
      <c r="AD14" s="42" t="str">
        <f>IF(Tabla1428[[#This Row],[Entrega task 3]]="P","Pendiente",Tabla1428[[#This Row],[Entrega task 3]]-$C$35)</f>
        <v>Pendiente</v>
      </c>
      <c r="AE14" s="42" t="str">
        <f>IF(Tabla1428[[#This Row],[Entrega task 4]]="P","Pendiente",Tabla1428[[#This Row],[Entrega task 4]]-$C$36)</f>
        <v>Pendiente</v>
      </c>
      <c r="AF14" s="42" t="str">
        <f>IF(Tabla1428[[#This Row],[Entrega task 5 ]]="P","Pendiente",Tabla1428[[#This Row],[Entrega task 5 ]]-$C$37)</f>
        <v>Pendiente</v>
      </c>
      <c r="AG14" s="42" t="str">
        <f>IF(Tabla1428[[#This Row],[Entrega task 6 ]]="P","Pendiente",Tabla1428[[#This Row],[Entrega task 6 ]]-$C$38)</f>
        <v>Pendiente</v>
      </c>
      <c r="AH14" s="42" t="str">
        <f>IF(Tabla1428[[#This Row],[Entrega task 7 ]]="P","Pendiente",Tabla1428[[#This Row],[Entrega task 7 ]]-$C$39)</f>
        <v>Pendiente</v>
      </c>
      <c r="AI14" s="42" t="str">
        <f>IF(Tabla1428[[#This Row],[Entrega task 8]]="P","Pendiente",Tabla1428[[#This Row],[Entrega task 8]]-$C$40)</f>
        <v>Pendiente</v>
      </c>
      <c r="AJ14" s="43" t="str">
        <f>IF(Tabla1428[[#This Row],[Entrega task 9]]="P","Pendiente",Tabla1428[[#This Row],[Entrega task 9]]-$C$41)</f>
        <v>Pendiente</v>
      </c>
      <c r="AK14" s="43" t="str">
        <f>IF(Tabla1428[[#This Row],[Entrega task 10]]="P","Pendiente",Tabla1428[[#This Row],[Entrega task 10]]-$C$42)</f>
        <v>Pendiente</v>
      </c>
      <c r="AL14" s="42" t="str">
        <f>IF(Tabla1428[[#This Row],[Entrega task 11]]="P","Pendiente",Tabla1428[[#This Row],[Entrega task 11]]-$C$43)</f>
        <v>Pendiente</v>
      </c>
      <c r="AM14" s="42" t="str">
        <f>IF(Tabla1428[[#This Row],[Entrega task 12]]="P","Pendiente",Tabla1428[[#This Row],[Entrega task 12]]-$C$44)</f>
        <v>Pendiente</v>
      </c>
      <c r="AN14" s="42" t="str">
        <f>IF(Tabla1428[[#This Row],[Entrega task 13]]="P","Pendiente",Tabla1428[[#This Row],[Entrega task 13]]-$C$45)</f>
        <v>Pendiente</v>
      </c>
      <c r="AO14" s="42" t="str">
        <f>IF(Tabla1428[[#This Row],[Entrega task 14]]="P","Pendiente",Tabla1428[[#This Row],[Entrega task 14]]-$C$46)</f>
        <v>Pendiente</v>
      </c>
      <c r="AP14" s="42" t="str">
        <f>IF(Tabla1428[[#This Row],[Entrega task 15]]="P","Pendiente",Tabla1428[[#This Row],[Entrega task 15]]-$C$47)</f>
        <v>Pendiente</v>
      </c>
      <c r="AQ14" s="42" t="str">
        <f>IF(Tabla1428[[#This Row],[Entrega task 16]]="P","Pendiente",Tabla1428[[#This Row],[Entrega task 16]]-$C$48)</f>
        <v>Pendiente</v>
      </c>
      <c r="AR14" s="42" t="str">
        <f>IF(Tabla1428[[#This Row],[Entrega task 17]]="P","Pendiente",Tabla1428[[#This Row],[Entrega task 17]]-$C$49)</f>
        <v>Pendiente</v>
      </c>
      <c r="AS14" s="42" t="str">
        <f>IF(Tabla1428[[#This Row],[Entrega task 18]]="P","Pendiente",Tabla1428[[#This Row],[Entrega task 18]]-$C$50)</f>
        <v>Pendiente</v>
      </c>
      <c r="AT14" s="42" t="str">
        <f>IF(Tabla1428[[#This Row],[Entrega task 19]]="P","Pendiente",Tabla1428[[#This Row],[Entrega task 19]]-$C$51)</f>
        <v>Pendiente</v>
      </c>
      <c r="AU14" s="42" t="str">
        <f>IF(Tabla1428[[#This Row],[Entrega task 20]]="P","Pendiente",Tabla1428[[#This Row],[Entrega task 20]]-$C$52)</f>
        <v>Pendiente</v>
      </c>
      <c r="AV14" s="42" t="str">
        <f>IF(Tabla1428[[#This Row],[Entrega task 21]]="P","Pendiente",Tabla1428[[#This Row],[Entrega task 21]]-$C$53)</f>
        <v>Pendiente</v>
      </c>
      <c r="AW14" s="42" t="str">
        <f>IF(Tabla1428[[#This Row],[Entrega task 22]]="P","Pendiente",Tabla1428[[#This Row],[Entrega task 22]]-$C$54)</f>
        <v>Pendiente</v>
      </c>
      <c r="AX14" s="42" t="str">
        <f>IF(Tabla1428[[#This Row],[Entrega task 23]]="P","Pendiente",Tabla1428[[#This Row],[Entrega task 23]]-$C$55)</f>
        <v>Pendiente</v>
      </c>
      <c r="AY14" s="42" t="str">
        <f>IF(Tabla1428[[#This Row],[Entrega task 24]]="P","Pendiente",Tabla1428[[#This Row],[Entrega task 24]]-$C$56)</f>
        <v>Pendiente</v>
      </c>
      <c r="AZ14" s="42" t="str">
        <f>IF(Tabla1428[[#This Row],[Entrega task 25]]="P","Pendiente",Tabla1428[[#This Row],[Entrega task 25]]-$C$57)</f>
        <v>Pendiente</v>
      </c>
    </row>
    <row r="15" spans="1:52" x14ac:dyDescent="0.25">
      <c r="A15" s="45"/>
      <c r="B15" s="46"/>
      <c r="C15" s="20" t="s">
        <v>9</v>
      </c>
      <c r="D15" s="20" t="s">
        <v>9</v>
      </c>
      <c r="E15" s="20" t="s">
        <v>9</v>
      </c>
      <c r="F15" s="20" t="s">
        <v>9</v>
      </c>
      <c r="G15" s="20" t="s">
        <v>9</v>
      </c>
      <c r="H15" s="20" t="s">
        <v>9</v>
      </c>
      <c r="I15" s="20" t="s">
        <v>9</v>
      </c>
      <c r="J15" s="20" t="s">
        <v>9</v>
      </c>
      <c r="K15" s="20" t="s">
        <v>9</v>
      </c>
      <c r="L15" s="20" t="s">
        <v>9</v>
      </c>
      <c r="M15" s="20" t="s">
        <v>9</v>
      </c>
      <c r="N15" s="20" t="s">
        <v>9</v>
      </c>
      <c r="O15" s="20" t="s">
        <v>9</v>
      </c>
      <c r="P15" s="20" t="s">
        <v>9</v>
      </c>
      <c r="Q15" s="20" t="s">
        <v>9</v>
      </c>
      <c r="R15" s="20" t="s">
        <v>9</v>
      </c>
      <c r="S15" s="20" t="s">
        <v>9</v>
      </c>
      <c r="T15" s="20" t="s">
        <v>9</v>
      </c>
      <c r="U15" s="20" t="s">
        <v>9</v>
      </c>
      <c r="V15" s="20" t="s">
        <v>9</v>
      </c>
      <c r="W15" s="20" t="s">
        <v>9</v>
      </c>
      <c r="X15" s="20" t="s">
        <v>9</v>
      </c>
      <c r="Y15" s="20" t="s">
        <v>9</v>
      </c>
      <c r="Z15" s="20" t="s">
        <v>9</v>
      </c>
      <c r="AA15" s="20" t="s">
        <v>9</v>
      </c>
      <c r="AB15" s="40" t="str">
        <f>IF(Tabla1428[[#This Row],[Entrega  task 1 ]]="P","Pendiente",Tabla1428[[#This Row],[Entrega  task 1 ]]-$C$33)</f>
        <v>Pendiente</v>
      </c>
      <c r="AC15" s="41" t="str">
        <f>IF(Tabla1428[[#This Row],[Entrega task2]]="P","Pendiente",Tabla1428[[#This Row],[Entrega task2]]-$C$34)</f>
        <v>Pendiente</v>
      </c>
      <c r="AD15" s="42" t="str">
        <f>IF(Tabla1428[[#This Row],[Entrega task 3]]="P","Pendiente",Tabla1428[[#This Row],[Entrega task 3]]-$C$35)</f>
        <v>Pendiente</v>
      </c>
      <c r="AE15" s="42" t="str">
        <f>IF(Tabla1428[[#This Row],[Entrega task 4]]="P","Pendiente",Tabla1428[[#This Row],[Entrega task 4]]-$C$36)</f>
        <v>Pendiente</v>
      </c>
      <c r="AF15" s="42" t="str">
        <f>IF(Tabla1428[[#This Row],[Entrega task 5 ]]="P","Pendiente",Tabla1428[[#This Row],[Entrega task 5 ]]-$C$37)</f>
        <v>Pendiente</v>
      </c>
      <c r="AG15" s="42" t="str">
        <f>IF(Tabla1428[[#This Row],[Entrega task 6 ]]="P","Pendiente",Tabla1428[[#This Row],[Entrega task 6 ]]-$C$38)</f>
        <v>Pendiente</v>
      </c>
      <c r="AH15" s="42" t="str">
        <f>IF(Tabla1428[[#This Row],[Entrega task 7 ]]="P","Pendiente",Tabla1428[[#This Row],[Entrega task 7 ]]-$C$39)</f>
        <v>Pendiente</v>
      </c>
      <c r="AI15" s="42" t="str">
        <f>IF(Tabla1428[[#This Row],[Entrega task 8]]="P","Pendiente",Tabla1428[[#This Row],[Entrega task 8]]-$C$40)</f>
        <v>Pendiente</v>
      </c>
      <c r="AJ15" s="43" t="str">
        <f>IF(Tabla1428[[#This Row],[Entrega task 9]]="P","Pendiente",Tabla1428[[#This Row],[Entrega task 9]]-$C$41)</f>
        <v>Pendiente</v>
      </c>
      <c r="AK15" s="43" t="str">
        <f>IF(Tabla1428[[#This Row],[Entrega task 10]]="P","Pendiente",Tabla1428[[#This Row],[Entrega task 10]]-$C$42)</f>
        <v>Pendiente</v>
      </c>
      <c r="AL15" s="42" t="str">
        <f>IF(Tabla1428[[#This Row],[Entrega task 11]]="P","Pendiente",Tabla1428[[#This Row],[Entrega task 11]]-$C$43)</f>
        <v>Pendiente</v>
      </c>
      <c r="AM15" s="42" t="str">
        <f>IF(Tabla1428[[#This Row],[Entrega task 12]]="P","Pendiente",Tabla1428[[#This Row],[Entrega task 12]]-$C$44)</f>
        <v>Pendiente</v>
      </c>
      <c r="AN15" s="42" t="str">
        <f>IF(Tabla1428[[#This Row],[Entrega task 13]]="P","Pendiente",Tabla1428[[#This Row],[Entrega task 13]]-$C$45)</f>
        <v>Pendiente</v>
      </c>
      <c r="AO15" s="42" t="str">
        <f>IF(Tabla1428[[#This Row],[Entrega task 14]]="P","Pendiente",Tabla1428[[#This Row],[Entrega task 14]]-$C$46)</f>
        <v>Pendiente</v>
      </c>
      <c r="AP15" s="42" t="str">
        <f>IF(Tabla1428[[#This Row],[Entrega task 15]]="P","Pendiente",Tabla1428[[#This Row],[Entrega task 15]]-$C$47)</f>
        <v>Pendiente</v>
      </c>
      <c r="AQ15" s="42" t="str">
        <f>IF(Tabla1428[[#This Row],[Entrega task 16]]="P","Pendiente",Tabla1428[[#This Row],[Entrega task 16]]-$C$48)</f>
        <v>Pendiente</v>
      </c>
      <c r="AR15" s="42" t="str">
        <f>IF(Tabla1428[[#This Row],[Entrega task 17]]="P","Pendiente",Tabla1428[[#This Row],[Entrega task 17]]-$C$49)</f>
        <v>Pendiente</v>
      </c>
      <c r="AS15" s="42" t="str">
        <f>IF(Tabla1428[[#This Row],[Entrega task 18]]="P","Pendiente",Tabla1428[[#This Row],[Entrega task 18]]-$C$50)</f>
        <v>Pendiente</v>
      </c>
      <c r="AT15" s="42" t="str">
        <f>IF(Tabla1428[[#This Row],[Entrega task 19]]="P","Pendiente",Tabla1428[[#This Row],[Entrega task 19]]-$C$51)</f>
        <v>Pendiente</v>
      </c>
      <c r="AU15" s="42" t="str">
        <f>IF(Tabla1428[[#This Row],[Entrega task 20]]="P","Pendiente",Tabla1428[[#This Row],[Entrega task 20]]-$C$52)</f>
        <v>Pendiente</v>
      </c>
      <c r="AV15" s="42" t="str">
        <f>IF(Tabla1428[[#This Row],[Entrega task 21]]="P","Pendiente",Tabla1428[[#This Row],[Entrega task 21]]-$C$53)</f>
        <v>Pendiente</v>
      </c>
      <c r="AW15" s="42" t="str">
        <f>IF(Tabla1428[[#This Row],[Entrega task 22]]="P","Pendiente",Tabla1428[[#This Row],[Entrega task 22]]-$C$54)</f>
        <v>Pendiente</v>
      </c>
      <c r="AX15" s="42" t="str">
        <f>IF(Tabla1428[[#This Row],[Entrega task 23]]="P","Pendiente",Tabla1428[[#This Row],[Entrega task 23]]-$C$55)</f>
        <v>Pendiente</v>
      </c>
      <c r="AY15" s="42" t="str">
        <f>IF(Tabla1428[[#This Row],[Entrega task 24]]="P","Pendiente",Tabla1428[[#This Row],[Entrega task 24]]-$C$56)</f>
        <v>Pendiente</v>
      </c>
      <c r="AZ15" s="42" t="str">
        <f>IF(Tabla1428[[#This Row],[Entrega task 25]]="P","Pendiente",Tabla1428[[#This Row],[Entrega task 25]]-$C$57)</f>
        <v>Pendiente</v>
      </c>
    </row>
    <row r="16" spans="1:52" x14ac:dyDescent="0.25">
      <c r="A16" s="45"/>
      <c r="B16" s="46"/>
      <c r="C16" s="20" t="s">
        <v>9</v>
      </c>
      <c r="D16" s="20" t="s">
        <v>9</v>
      </c>
      <c r="E16" s="20" t="s">
        <v>9</v>
      </c>
      <c r="F16" s="20" t="s">
        <v>9</v>
      </c>
      <c r="G16" s="20" t="s">
        <v>9</v>
      </c>
      <c r="H16" s="20" t="s">
        <v>9</v>
      </c>
      <c r="I16" s="20" t="s">
        <v>9</v>
      </c>
      <c r="J16" s="20" t="s">
        <v>9</v>
      </c>
      <c r="K16" s="20" t="s">
        <v>9</v>
      </c>
      <c r="L16" s="20" t="s">
        <v>9</v>
      </c>
      <c r="M16" s="20" t="s">
        <v>9</v>
      </c>
      <c r="N16" s="20" t="s">
        <v>9</v>
      </c>
      <c r="O16" s="20" t="s">
        <v>9</v>
      </c>
      <c r="P16" s="20" t="s">
        <v>9</v>
      </c>
      <c r="Q16" s="20" t="s">
        <v>9</v>
      </c>
      <c r="R16" s="20" t="s">
        <v>9</v>
      </c>
      <c r="S16" s="20" t="s">
        <v>9</v>
      </c>
      <c r="T16" s="20" t="s">
        <v>9</v>
      </c>
      <c r="U16" s="20" t="s">
        <v>9</v>
      </c>
      <c r="V16" s="20" t="s">
        <v>9</v>
      </c>
      <c r="W16" s="20" t="s">
        <v>9</v>
      </c>
      <c r="X16" s="20" t="s">
        <v>9</v>
      </c>
      <c r="Y16" s="20" t="s">
        <v>9</v>
      </c>
      <c r="Z16" s="20" t="s">
        <v>9</v>
      </c>
      <c r="AA16" s="20" t="s">
        <v>9</v>
      </c>
      <c r="AB16" s="40" t="str">
        <f>IF(Tabla1428[[#This Row],[Entrega  task 1 ]]="P","Pendiente",Tabla1428[[#This Row],[Entrega  task 1 ]]-$C$33)</f>
        <v>Pendiente</v>
      </c>
      <c r="AC16" s="41" t="str">
        <f>IF(Tabla1428[[#This Row],[Entrega task2]]="P","Pendiente",Tabla1428[[#This Row],[Entrega task2]]-$C$34)</f>
        <v>Pendiente</v>
      </c>
      <c r="AD16" s="42" t="str">
        <f>IF(Tabla1428[[#This Row],[Entrega task 3]]="P","Pendiente",Tabla1428[[#This Row],[Entrega task 3]]-$C$35)</f>
        <v>Pendiente</v>
      </c>
      <c r="AE16" s="42" t="str">
        <f>IF(Tabla1428[[#This Row],[Entrega task 4]]="P","Pendiente",Tabla1428[[#This Row],[Entrega task 4]]-$C$36)</f>
        <v>Pendiente</v>
      </c>
      <c r="AF16" s="42" t="str">
        <f>IF(Tabla1428[[#This Row],[Entrega task 5 ]]="P","Pendiente",Tabla1428[[#This Row],[Entrega task 5 ]]-$C$37)</f>
        <v>Pendiente</v>
      </c>
      <c r="AG16" s="42" t="str">
        <f>IF(Tabla1428[[#This Row],[Entrega task 6 ]]="P","Pendiente",Tabla1428[[#This Row],[Entrega task 6 ]]-$C$38)</f>
        <v>Pendiente</v>
      </c>
      <c r="AH16" s="42" t="str">
        <f>IF(Tabla1428[[#This Row],[Entrega task 7 ]]="P","Pendiente",Tabla1428[[#This Row],[Entrega task 7 ]]-$C$39)</f>
        <v>Pendiente</v>
      </c>
      <c r="AI16" s="42" t="str">
        <f>IF(Tabla1428[[#This Row],[Entrega task 8]]="P","Pendiente",Tabla1428[[#This Row],[Entrega task 8]]-$C$40)</f>
        <v>Pendiente</v>
      </c>
      <c r="AJ16" s="43" t="str">
        <f>IF(Tabla1428[[#This Row],[Entrega task 9]]="P","Pendiente",Tabla1428[[#This Row],[Entrega task 9]]-$C$41)</f>
        <v>Pendiente</v>
      </c>
      <c r="AK16" s="43" t="str">
        <f>IF(Tabla1428[[#This Row],[Entrega task 10]]="P","Pendiente",Tabla1428[[#This Row],[Entrega task 10]]-$C$42)</f>
        <v>Pendiente</v>
      </c>
      <c r="AL16" s="42" t="str">
        <f>IF(Tabla1428[[#This Row],[Entrega task 11]]="P","Pendiente",Tabla1428[[#This Row],[Entrega task 11]]-$C$43)</f>
        <v>Pendiente</v>
      </c>
      <c r="AM16" s="42" t="str">
        <f>IF(Tabla1428[[#This Row],[Entrega task 12]]="P","Pendiente",Tabla1428[[#This Row],[Entrega task 12]]-$C$44)</f>
        <v>Pendiente</v>
      </c>
      <c r="AN16" s="42" t="str">
        <f>IF(Tabla1428[[#This Row],[Entrega task 13]]="P","Pendiente",Tabla1428[[#This Row],[Entrega task 13]]-$C$45)</f>
        <v>Pendiente</v>
      </c>
      <c r="AO16" s="42" t="str">
        <f>IF(Tabla1428[[#This Row],[Entrega task 14]]="P","Pendiente",Tabla1428[[#This Row],[Entrega task 14]]-$C$46)</f>
        <v>Pendiente</v>
      </c>
      <c r="AP16" s="42" t="str">
        <f>IF(Tabla1428[[#This Row],[Entrega task 15]]="P","Pendiente",Tabla1428[[#This Row],[Entrega task 15]]-$C$47)</f>
        <v>Pendiente</v>
      </c>
      <c r="AQ16" s="42" t="str">
        <f>IF(Tabla1428[[#This Row],[Entrega task 16]]="P","Pendiente",Tabla1428[[#This Row],[Entrega task 16]]-$C$48)</f>
        <v>Pendiente</v>
      </c>
      <c r="AR16" s="42" t="str">
        <f>IF(Tabla1428[[#This Row],[Entrega task 17]]="P","Pendiente",Tabla1428[[#This Row],[Entrega task 17]]-$C$49)</f>
        <v>Pendiente</v>
      </c>
      <c r="AS16" s="42" t="str">
        <f>IF(Tabla1428[[#This Row],[Entrega task 18]]="P","Pendiente",Tabla1428[[#This Row],[Entrega task 18]]-$C$50)</f>
        <v>Pendiente</v>
      </c>
      <c r="AT16" s="42" t="str">
        <f>IF(Tabla1428[[#This Row],[Entrega task 19]]="P","Pendiente",Tabla1428[[#This Row],[Entrega task 19]]-$C$51)</f>
        <v>Pendiente</v>
      </c>
      <c r="AU16" s="42" t="str">
        <f>IF(Tabla1428[[#This Row],[Entrega task 20]]="P","Pendiente",Tabla1428[[#This Row],[Entrega task 20]]-$C$52)</f>
        <v>Pendiente</v>
      </c>
      <c r="AV16" s="42" t="str">
        <f>IF(Tabla1428[[#This Row],[Entrega task 21]]="P","Pendiente",Tabla1428[[#This Row],[Entrega task 21]]-$C$53)</f>
        <v>Pendiente</v>
      </c>
      <c r="AW16" s="42" t="str">
        <f>IF(Tabla1428[[#This Row],[Entrega task 22]]="P","Pendiente",Tabla1428[[#This Row],[Entrega task 22]]-$C$54)</f>
        <v>Pendiente</v>
      </c>
      <c r="AX16" s="42" t="str">
        <f>IF(Tabla1428[[#This Row],[Entrega task 23]]="P","Pendiente",Tabla1428[[#This Row],[Entrega task 23]]-$C$55)</f>
        <v>Pendiente</v>
      </c>
      <c r="AY16" s="42" t="str">
        <f>IF(Tabla1428[[#This Row],[Entrega task 24]]="P","Pendiente",Tabla1428[[#This Row],[Entrega task 24]]-$C$56)</f>
        <v>Pendiente</v>
      </c>
      <c r="AZ16" s="42" t="str">
        <f>IF(Tabla1428[[#This Row],[Entrega task 25]]="P","Pendiente",Tabla1428[[#This Row],[Entrega task 25]]-$C$57)</f>
        <v>Pendiente</v>
      </c>
    </row>
    <row r="17" spans="1:53" x14ac:dyDescent="0.25">
      <c r="A17" s="45"/>
      <c r="B17" s="46"/>
      <c r="C17" s="20" t="s">
        <v>9</v>
      </c>
      <c r="D17" s="20" t="s">
        <v>9</v>
      </c>
      <c r="E17" s="20" t="s">
        <v>9</v>
      </c>
      <c r="F17" s="20" t="s">
        <v>9</v>
      </c>
      <c r="G17" s="20" t="s">
        <v>9</v>
      </c>
      <c r="H17" s="20" t="s">
        <v>9</v>
      </c>
      <c r="I17" s="20" t="s">
        <v>9</v>
      </c>
      <c r="J17" s="20" t="s">
        <v>9</v>
      </c>
      <c r="K17" s="20" t="s">
        <v>9</v>
      </c>
      <c r="L17" s="20" t="s">
        <v>9</v>
      </c>
      <c r="M17" s="20" t="s">
        <v>9</v>
      </c>
      <c r="N17" s="20" t="s">
        <v>9</v>
      </c>
      <c r="O17" s="20" t="s">
        <v>9</v>
      </c>
      <c r="P17" s="20" t="s">
        <v>9</v>
      </c>
      <c r="Q17" s="20" t="s">
        <v>9</v>
      </c>
      <c r="R17" s="20" t="s">
        <v>9</v>
      </c>
      <c r="S17" s="20" t="s">
        <v>9</v>
      </c>
      <c r="T17" s="20" t="s">
        <v>9</v>
      </c>
      <c r="U17" s="20" t="s">
        <v>9</v>
      </c>
      <c r="V17" s="20" t="s">
        <v>9</v>
      </c>
      <c r="W17" s="20" t="s">
        <v>9</v>
      </c>
      <c r="X17" s="20" t="s">
        <v>9</v>
      </c>
      <c r="Y17" s="20" t="s">
        <v>9</v>
      </c>
      <c r="Z17" s="20" t="s">
        <v>9</v>
      </c>
      <c r="AA17" s="20" t="s">
        <v>9</v>
      </c>
      <c r="AB17" s="40" t="str">
        <f>IF(Tabla1428[[#This Row],[Entrega  task 1 ]]="P","Pendiente",Tabla1428[[#This Row],[Entrega  task 1 ]]-$C$33)</f>
        <v>Pendiente</v>
      </c>
      <c r="AC17" s="41" t="str">
        <f>IF(Tabla1428[[#This Row],[Entrega task2]]="P","Pendiente",Tabla1428[[#This Row],[Entrega task2]]-$C$34)</f>
        <v>Pendiente</v>
      </c>
      <c r="AD17" s="43" t="str">
        <f>IF(Tabla1428[[#This Row],[Entrega task 3]]="P","Pendiente",Tabla1428[[#This Row],[Entrega task 3]]-$C$35)</f>
        <v>Pendiente</v>
      </c>
      <c r="AE17" s="43" t="str">
        <f>IF(Tabla1428[[#This Row],[Entrega task 4]]="P","Pendiente",Tabla1428[[#This Row],[Entrega task 4]]-$C$36)</f>
        <v>Pendiente</v>
      </c>
      <c r="AF17" s="43" t="str">
        <f>IF(Tabla1428[[#This Row],[Entrega task 5 ]]="P","Pendiente",Tabla1428[[#This Row],[Entrega task 5 ]]-$C$37)</f>
        <v>Pendiente</v>
      </c>
      <c r="AG17" s="43" t="str">
        <f>IF(Tabla1428[[#This Row],[Entrega task 6 ]]="P","Pendiente",Tabla1428[[#This Row],[Entrega task 6 ]]-$C$38)</f>
        <v>Pendiente</v>
      </c>
      <c r="AH17" s="43" t="str">
        <f>IF(Tabla1428[[#This Row],[Entrega task 7 ]]="P","Pendiente",Tabla1428[[#This Row],[Entrega task 7 ]]-$C$39)</f>
        <v>Pendiente</v>
      </c>
      <c r="AI17" s="43" t="str">
        <f>IF(Tabla1428[[#This Row],[Entrega task 8]]="P","Pendiente",Tabla1428[[#This Row],[Entrega task 8]]-$C$40)</f>
        <v>Pendiente</v>
      </c>
      <c r="AJ17" s="43" t="str">
        <f>IF(Tabla1428[[#This Row],[Entrega task 9]]="P","Pendiente",Tabla1428[[#This Row],[Entrega task 9]]-$C$41)</f>
        <v>Pendiente</v>
      </c>
      <c r="AK17" s="43" t="str">
        <f>IF(Tabla1428[[#This Row],[Entrega task 10]]="P","Pendiente",Tabla1428[[#This Row],[Entrega task 10]]-$C$42)</f>
        <v>Pendiente</v>
      </c>
      <c r="AL17" s="42" t="str">
        <f>IF(Tabla1428[[#This Row],[Entrega task 11]]="P","Pendiente",Tabla1428[[#This Row],[Entrega task 11]]-$C$43)</f>
        <v>Pendiente</v>
      </c>
      <c r="AM17" s="42" t="str">
        <f>IF(Tabla1428[[#This Row],[Entrega task 12]]="P","Pendiente",Tabla1428[[#This Row],[Entrega task 12]]-$C$44)</f>
        <v>Pendiente</v>
      </c>
      <c r="AN17" s="42" t="str">
        <f>IF(Tabla1428[[#This Row],[Entrega task 13]]="P","Pendiente",Tabla1428[[#This Row],[Entrega task 13]]-$C$45)</f>
        <v>Pendiente</v>
      </c>
      <c r="AO17" s="42" t="str">
        <f>IF(Tabla1428[[#This Row],[Entrega task 14]]="P","Pendiente",Tabla1428[[#This Row],[Entrega task 14]]-$C$46)</f>
        <v>Pendiente</v>
      </c>
      <c r="AP17" s="42" t="str">
        <f>IF(Tabla1428[[#This Row],[Entrega task 15]]="P","Pendiente",Tabla1428[[#This Row],[Entrega task 15]]-$C$47)</f>
        <v>Pendiente</v>
      </c>
      <c r="AQ17" s="42" t="str">
        <f>IF(Tabla1428[[#This Row],[Entrega task 16]]="P","Pendiente",Tabla1428[[#This Row],[Entrega task 16]]-$C$48)</f>
        <v>Pendiente</v>
      </c>
      <c r="AR17" s="42" t="str">
        <f>IF(Tabla1428[[#This Row],[Entrega task 17]]="P","Pendiente",Tabla1428[[#This Row],[Entrega task 17]]-$C$49)</f>
        <v>Pendiente</v>
      </c>
      <c r="AS17" s="42" t="str">
        <f>IF(Tabla1428[[#This Row],[Entrega task 18]]="P","Pendiente",Tabla1428[[#This Row],[Entrega task 18]]-$C$50)</f>
        <v>Pendiente</v>
      </c>
      <c r="AT17" s="42" t="str">
        <f>IF(Tabla1428[[#This Row],[Entrega task 19]]="P","Pendiente",Tabla1428[[#This Row],[Entrega task 19]]-$C$51)</f>
        <v>Pendiente</v>
      </c>
      <c r="AU17" s="42" t="str">
        <f>IF(Tabla1428[[#This Row],[Entrega task 20]]="P","Pendiente",Tabla1428[[#This Row],[Entrega task 20]]-$C$52)</f>
        <v>Pendiente</v>
      </c>
      <c r="AV17" s="42" t="str">
        <f>IF(Tabla1428[[#This Row],[Entrega task 21]]="P","Pendiente",Tabla1428[[#This Row],[Entrega task 21]]-$C$53)</f>
        <v>Pendiente</v>
      </c>
      <c r="AW17" s="42" t="str">
        <f>IF(Tabla1428[[#This Row],[Entrega task 22]]="P","Pendiente",Tabla1428[[#This Row],[Entrega task 22]]-$C$54)</f>
        <v>Pendiente</v>
      </c>
      <c r="AX17" s="42" t="str">
        <f>IF(Tabla1428[[#This Row],[Entrega task 23]]="P","Pendiente",Tabla1428[[#This Row],[Entrega task 23]]-$C$55)</f>
        <v>Pendiente</v>
      </c>
      <c r="AY17" s="42" t="str">
        <f>IF(Tabla1428[[#This Row],[Entrega task 24]]="P","Pendiente",Tabla1428[[#This Row],[Entrega task 24]]-$C$56)</f>
        <v>Pendiente</v>
      </c>
      <c r="AZ17" s="42" t="str">
        <f>IF(Tabla1428[[#This Row],[Entrega task 25]]="P","Pendiente",Tabla1428[[#This Row],[Entrega task 25]]-$C$57)</f>
        <v>Pendiente</v>
      </c>
    </row>
    <row r="18" spans="1:53" x14ac:dyDescent="0.25">
      <c r="A18" s="45"/>
      <c r="B18" s="46"/>
      <c r="C18" s="20" t="s">
        <v>9</v>
      </c>
      <c r="D18" s="20" t="s">
        <v>9</v>
      </c>
      <c r="E18" s="20" t="s">
        <v>9</v>
      </c>
      <c r="F18" s="20" t="s">
        <v>9</v>
      </c>
      <c r="G18" s="20" t="s">
        <v>9</v>
      </c>
      <c r="H18" s="20" t="s">
        <v>9</v>
      </c>
      <c r="I18" s="20" t="s">
        <v>9</v>
      </c>
      <c r="J18" s="20" t="s">
        <v>9</v>
      </c>
      <c r="K18" s="20" t="s">
        <v>9</v>
      </c>
      <c r="L18" s="20" t="s">
        <v>9</v>
      </c>
      <c r="M18" s="20" t="s">
        <v>9</v>
      </c>
      <c r="N18" s="20" t="s">
        <v>9</v>
      </c>
      <c r="O18" s="20" t="s">
        <v>9</v>
      </c>
      <c r="P18" s="20" t="s">
        <v>9</v>
      </c>
      <c r="Q18" s="20" t="s">
        <v>9</v>
      </c>
      <c r="R18" s="20" t="s">
        <v>9</v>
      </c>
      <c r="S18" s="20" t="s">
        <v>9</v>
      </c>
      <c r="T18" s="20" t="s">
        <v>9</v>
      </c>
      <c r="U18" s="20" t="s">
        <v>9</v>
      </c>
      <c r="V18" s="20" t="s">
        <v>9</v>
      </c>
      <c r="W18" s="20" t="s">
        <v>9</v>
      </c>
      <c r="X18" s="20" t="s">
        <v>9</v>
      </c>
      <c r="Y18" s="20" t="s">
        <v>9</v>
      </c>
      <c r="Z18" s="20" t="s">
        <v>9</v>
      </c>
      <c r="AA18" s="20" t="s">
        <v>9</v>
      </c>
      <c r="AB18" s="40" t="str">
        <f>IF(Tabla1428[[#This Row],[Entrega  task 1 ]]="P","Pendiente",Tabla1428[[#This Row],[Entrega  task 1 ]]-$C$33)</f>
        <v>Pendiente</v>
      </c>
      <c r="AC18" s="41" t="str">
        <f>IF(Tabla1428[[#This Row],[Entrega task2]]="P","Pendiente",Tabla1428[[#This Row],[Entrega task2]]-$C$34)</f>
        <v>Pendiente</v>
      </c>
      <c r="AD18" s="42" t="str">
        <f>IF(Tabla1428[[#This Row],[Entrega task 3]]="P","Pendiente",Tabla1428[[#This Row],[Entrega task 3]]-$C$35)</f>
        <v>Pendiente</v>
      </c>
      <c r="AE18" s="42" t="str">
        <f>IF(Tabla1428[[#This Row],[Entrega task 4]]="P","Pendiente",Tabla1428[[#This Row],[Entrega task 4]]-$C$36)</f>
        <v>Pendiente</v>
      </c>
      <c r="AF18" s="42" t="str">
        <f>IF(Tabla1428[[#This Row],[Entrega task 5 ]]="P","Pendiente",Tabla1428[[#This Row],[Entrega task 5 ]]-$C$37)</f>
        <v>Pendiente</v>
      </c>
      <c r="AG18" s="42" t="str">
        <f>IF(Tabla1428[[#This Row],[Entrega task 6 ]]="P","Pendiente",Tabla1428[[#This Row],[Entrega task 6 ]]-$C$38)</f>
        <v>Pendiente</v>
      </c>
      <c r="AH18" s="42" t="str">
        <f>IF(Tabla1428[[#This Row],[Entrega task 7 ]]="P","Pendiente",Tabla1428[[#This Row],[Entrega task 7 ]]-$C$39)</f>
        <v>Pendiente</v>
      </c>
      <c r="AI18" s="42" t="str">
        <f>IF(Tabla1428[[#This Row],[Entrega task 8]]="P","Pendiente",Tabla1428[[#This Row],[Entrega task 8]]-$C$40)</f>
        <v>Pendiente</v>
      </c>
      <c r="AJ18" s="43" t="str">
        <f>IF(Tabla1428[[#This Row],[Entrega task 9]]="P","Pendiente",Tabla1428[[#This Row],[Entrega task 9]]-$C$41)</f>
        <v>Pendiente</v>
      </c>
      <c r="AK18" s="43" t="str">
        <f>IF(Tabla1428[[#This Row],[Entrega task 10]]="P","Pendiente",Tabla1428[[#This Row],[Entrega task 10]]-$C$42)</f>
        <v>Pendiente</v>
      </c>
      <c r="AL18" s="42" t="str">
        <f>IF(Tabla1428[[#This Row],[Entrega task 11]]="P","Pendiente",Tabla1428[[#This Row],[Entrega task 11]]-$C$43)</f>
        <v>Pendiente</v>
      </c>
      <c r="AM18" s="42" t="str">
        <f>IF(Tabla1428[[#This Row],[Entrega task 12]]="P","Pendiente",Tabla1428[[#This Row],[Entrega task 12]]-$C$44)</f>
        <v>Pendiente</v>
      </c>
      <c r="AN18" s="42" t="str">
        <f>IF(Tabla1428[[#This Row],[Entrega task 13]]="P","Pendiente",Tabla1428[[#This Row],[Entrega task 13]]-$C$45)</f>
        <v>Pendiente</v>
      </c>
      <c r="AO18" s="42" t="str">
        <f>IF(Tabla1428[[#This Row],[Entrega task 14]]="P","Pendiente",Tabla1428[[#This Row],[Entrega task 14]]-$C$46)</f>
        <v>Pendiente</v>
      </c>
      <c r="AP18" s="42" t="str">
        <f>IF(Tabla1428[[#This Row],[Entrega task 15]]="P","Pendiente",Tabla1428[[#This Row],[Entrega task 15]]-$C$47)</f>
        <v>Pendiente</v>
      </c>
      <c r="AQ18" s="42" t="str">
        <f>IF(Tabla1428[[#This Row],[Entrega task 16]]="P","Pendiente",Tabla1428[[#This Row],[Entrega task 16]]-$C$48)</f>
        <v>Pendiente</v>
      </c>
      <c r="AR18" s="42" t="str">
        <f>IF(Tabla1428[[#This Row],[Entrega task 17]]="P","Pendiente",Tabla1428[[#This Row],[Entrega task 17]]-$C$49)</f>
        <v>Pendiente</v>
      </c>
      <c r="AS18" s="42" t="str">
        <f>IF(Tabla1428[[#This Row],[Entrega task 18]]="P","Pendiente",Tabla1428[[#This Row],[Entrega task 18]]-$C$50)</f>
        <v>Pendiente</v>
      </c>
      <c r="AT18" s="42" t="str">
        <f>IF(Tabla1428[[#This Row],[Entrega task 19]]="P","Pendiente",Tabla1428[[#This Row],[Entrega task 19]]-$C$51)</f>
        <v>Pendiente</v>
      </c>
      <c r="AU18" s="42" t="str">
        <f>IF(Tabla1428[[#This Row],[Entrega task 20]]="P","Pendiente",Tabla1428[[#This Row],[Entrega task 20]]-$C$52)</f>
        <v>Pendiente</v>
      </c>
      <c r="AV18" s="42" t="str">
        <f>IF(Tabla1428[[#This Row],[Entrega task 21]]="P","Pendiente",Tabla1428[[#This Row],[Entrega task 21]]-$C$53)</f>
        <v>Pendiente</v>
      </c>
      <c r="AW18" s="42" t="str">
        <f>IF(Tabla1428[[#This Row],[Entrega task 22]]="P","Pendiente",Tabla1428[[#This Row],[Entrega task 22]]-$C$54)</f>
        <v>Pendiente</v>
      </c>
      <c r="AX18" s="42" t="str">
        <f>IF(Tabla1428[[#This Row],[Entrega task 23]]="P","Pendiente",Tabla1428[[#This Row],[Entrega task 23]]-$C$55)</f>
        <v>Pendiente</v>
      </c>
      <c r="AY18" s="42" t="str">
        <f>IF(Tabla1428[[#This Row],[Entrega task 24]]="P","Pendiente",Tabla1428[[#This Row],[Entrega task 24]]-$C$56)</f>
        <v>Pendiente</v>
      </c>
      <c r="AZ18" s="42" t="str">
        <f>IF(Tabla1428[[#This Row],[Entrega task 25]]="P","Pendiente",Tabla1428[[#This Row],[Entrega task 25]]-$C$57)</f>
        <v>Pendiente</v>
      </c>
    </row>
    <row r="19" spans="1:53" x14ac:dyDescent="0.25">
      <c r="A19" s="45"/>
      <c r="B19" s="46"/>
      <c r="C19" s="20" t="s">
        <v>9</v>
      </c>
      <c r="D19" s="20" t="s">
        <v>9</v>
      </c>
      <c r="E19" s="20" t="s">
        <v>9</v>
      </c>
      <c r="F19" s="20" t="s">
        <v>9</v>
      </c>
      <c r="G19" s="20" t="s">
        <v>9</v>
      </c>
      <c r="H19" s="20" t="s">
        <v>9</v>
      </c>
      <c r="I19" s="20" t="s">
        <v>9</v>
      </c>
      <c r="J19" s="20" t="s">
        <v>9</v>
      </c>
      <c r="K19" s="20" t="s">
        <v>9</v>
      </c>
      <c r="L19" s="20" t="s">
        <v>9</v>
      </c>
      <c r="M19" s="20" t="s">
        <v>9</v>
      </c>
      <c r="N19" s="20" t="s">
        <v>9</v>
      </c>
      <c r="O19" s="20" t="s">
        <v>9</v>
      </c>
      <c r="P19" s="20" t="s">
        <v>9</v>
      </c>
      <c r="Q19" s="20" t="s">
        <v>9</v>
      </c>
      <c r="R19" s="20" t="s">
        <v>9</v>
      </c>
      <c r="S19" s="20" t="s">
        <v>9</v>
      </c>
      <c r="T19" s="20" t="s">
        <v>9</v>
      </c>
      <c r="U19" s="20" t="s">
        <v>9</v>
      </c>
      <c r="V19" s="20" t="s">
        <v>9</v>
      </c>
      <c r="W19" s="20" t="s">
        <v>9</v>
      </c>
      <c r="X19" s="20" t="s">
        <v>9</v>
      </c>
      <c r="Y19" s="20" t="s">
        <v>9</v>
      </c>
      <c r="Z19" s="20" t="s">
        <v>9</v>
      </c>
      <c r="AA19" s="20" t="s">
        <v>9</v>
      </c>
      <c r="AB19" s="40" t="str">
        <f>IF(Tabla1428[[#This Row],[Entrega  task 1 ]]="P","Pendiente",Tabla1428[[#This Row],[Entrega  task 1 ]]-$C$33)</f>
        <v>Pendiente</v>
      </c>
      <c r="AC19" s="41" t="str">
        <f>IF(Tabla1428[[#This Row],[Entrega task2]]="P","Pendiente",Tabla1428[[#This Row],[Entrega task2]]-$C$34)</f>
        <v>Pendiente</v>
      </c>
      <c r="AD19" s="42" t="str">
        <f>IF(Tabla1428[[#This Row],[Entrega task 3]]="P","Pendiente",Tabla1428[[#This Row],[Entrega task 3]]-$C$35)</f>
        <v>Pendiente</v>
      </c>
      <c r="AE19" s="42" t="str">
        <f>IF(Tabla1428[[#This Row],[Entrega task 4]]="P","Pendiente",Tabla1428[[#This Row],[Entrega task 4]]-$C$36)</f>
        <v>Pendiente</v>
      </c>
      <c r="AF19" s="42" t="str">
        <f>IF(Tabla1428[[#This Row],[Entrega task 5 ]]="P","Pendiente",Tabla1428[[#This Row],[Entrega task 5 ]]-$C$37)</f>
        <v>Pendiente</v>
      </c>
      <c r="AG19" s="42" t="str">
        <f>IF(Tabla1428[[#This Row],[Entrega task 6 ]]="P","Pendiente",Tabla1428[[#This Row],[Entrega task 6 ]]-$C$38)</f>
        <v>Pendiente</v>
      </c>
      <c r="AH19" s="42" t="str">
        <f>IF(Tabla1428[[#This Row],[Entrega task 7 ]]="P","Pendiente",Tabla1428[[#This Row],[Entrega task 7 ]]-$C$39)</f>
        <v>Pendiente</v>
      </c>
      <c r="AI19" s="42" t="str">
        <f>IF(Tabla1428[[#This Row],[Entrega task 8]]="P","Pendiente",Tabla1428[[#This Row],[Entrega task 8]]-$C$40)</f>
        <v>Pendiente</v>
      </c>
      <c r="AJ19" s="43" t="str">
        <f>IF(Tabla1428[[#This Row],[Entrega task 9]]="P","Pendiente",Tabla1428[[#This Row],[Entrega task 9]]-$C$41)</f>
        <v>Pendiente</v>
      </c>
      <c r="AK19" s="43" t="str">
        <f>IF(Tabla1428[[#This Row],[Entrega task 10]]="P","Pendiente",Tabla1428[[#This Row],[Entrega task 10]]-$C$42)</f>
        <v>Pendiente</v>
      </c>
      <c r="AL19" s="42" t="str">
        <f>IF(Tabla1428[[#This Row],[Entrega task 11]]="P","Pendiente",Tabla1428[[#This Row],[Entrega task 11]]-$C$43)</f>
        <v>Pendiente</v>
      </c>
      <c r="AM19" s="42" t="str">
        <f>IF(Tabla1428[[#This Row],[Entrega task 12]]="P","Pendiente",Tabla1428[[#This Row],[Entrega task 12]]-$C$44)</f>
        <v>Pendiente</v>
      </c>
      <c r="AN19" s="42" t="str">
        <f>IF(Tabla1428[[#This Row],[Entrega task 13]]="P","Pendiente",Tabla1428[[#This Row],[Entrega task 13]]-$C$45)</f>
        <v>Pendiente</v>
      </c>
      <c r="AO19" s="42" t="str">
        <f>IF(Tabla1428[[#This Row],[Entrega task 14]]="P","Pendiente",Tabla1428[[#This Row],[Entrega task 14]]-$C$46)</f>
        <v>Pendiente</v>
      </c>
      <c r="AP19" s="42" t="str">
        <f>IF(Tabla1428[[#This Row],[Entrega task 15]]="P","Pendiente",Tabla1428[[#This Row],[Entrega task 15]]-$C$47)</f>
        <v>Pendiente</v>
      </c>
      <c r="AQ19" s="42" t="str">
        <f>IF(Tabla1428[[#This Row],[Entrega task 16]]="P","Pendiente",Tabla1428[[#This Row],[Entrega task 16]]-$C$48)</f>
        <v>Pendiente</v>
      </c>
      <c r="AR19" s="42" t="str">
        <f>IF(Tabla1428[[#This Row],[Entrega task 17]]="P","Pendiente",Tabla1428[[#This Row],[Entrega task 17]]-$C$49)</f>
        <v>Pendiente</v>
      </c>
      <c r="AS19" s="42" t="str">
        <f>IF(Tabla1428[[#This Row],[Entrega task 18]]="P","Pendiente",Tabla1428[[#This Row],[Entrega task 18]]-$C$50)</f>
        <v>Pendiente</v>
      </c>
      <c r="AT19" s="42" t="str">
        <f>IF(Tabla1428[[#This Row],[Entrega task 19]]="P","Pendiente",Tabla1428[[#This Row],[Entrega task 19]]-$C$51)</f>
        <v>Pendiente</v>
      </c>
      <c r="AU19" s="42" t="str">
        <f>IF(Tabla1428[[#This Row],[Entrega task 20]]="P","Pendiente",Tabla1428[[#This Row],[Entrega task 20]]-$C$52)</f>
        <v>Pendiente</v>
      </c>
      <c r="AV19" s="42" t="str">
        <f>IF(Tabla1428[[#This Row],[Entrega task 21]]="P","Pendiente",Tabla1428[[#This Row],[Entrega task 21]]-$C$53)</f>
        <v>Pendiente</v>
      </c>
      <c r="AW19" s="42" t="str">
        <f>IF(Tabla1428[[#This Row],[Entrega task 22]]="P","Pendiente",Tabla1428[[#This Row],[Entrega task 22]]-$C$54)</f>
        <v>Pendiente</v>
      </c>
      <c r="AX19" s="42" t="str">
        <f>IF(Tabla1428[[#This Row],[Entrega task 23]]="P","Pendiente",Tabla1428[[#This Row],[Entrega task 23]]-$C$55)</f>
        <v>Pendiente</v>
      </c>
      <c r="AY19" s="42" t="str">
        <f>IF(Tabla1428[[#This Row],[Entrega task 24]]="P","Pendiente",Tabla1428[[#This Row],[Entrega task 24]]-$C$56)</f>
        <v>Pendiente</v>
      </c>
      <c r="AZ19" s="42" t="str">
        <f>IF(Tabla1428[[#This Row],[Entrega task 25]]="P","Pendiente",Tabla1428[[#This Row],[Entrega task 25]]-$C$57)</f>
        <v>Pendiente</v>
      </c>
    </row>
    <row r="20" spans="1:53" x14ac:dyDescent="0.25">
      <c r="A20" s="45"/>
      <c r="B20" s="46"/>
      <c r="C20" s="20" t="s">
        <v>9</v>
      </c>
      <c r="D20" s="20" t="s">
        <v>9</v>
      </c>
      <c r="E20" s="20" t="s">
        <v>9</v>
      </c>
      <c r="F20" s="20" t="s">
        <v>9</v>
      </c>
      <c r="G20" s="20" t="s">
        <v>9</v>
      </c>
      <c r="H20" s="20" t="s">
        <v>9</v>
      </c>
      <c r="I20" s="20" t="s">
        <v>9</v>
      </c>
      <c r="J20" s="20" t="s">
        <v>9</v>
      </c>
      <c r="K20" s="20" t="s">
        <v>9</v>
      </c>
      <c r="L20" s="20" t="s">
        <v>9</v>
      </c>
      <c r="M20" s="20" t="s">
        <v>9</v>
      </c>
      <c r="N20" s="20" t="s">
        <v>9</v>
      </c>
      <c r="O20" s="20" t="s">
        <v>9</v>
      </c>
      <c r="P20" s="20" t="s">
        <v>9</v>
      </c>
      <c r="Q20" s="20" t="s">
        <v>9</v>
      </c>
      <c r="R20" s="20" t="s">
        <v>9</v>
      </c>
      <c r="S20" s="20" t="s">
        <v>9</v>
      </c>
      <c r="T20" s="20" t="s">
        <v>9</v>
      </c>
      <c r="U20" s="20" t="s">
        <v>9</v>
      </c>
      <c r="V20" s="20" t="s">
        <v>9</v>
      </c>
      <c r="W20" s="20" t="s">
        <v>9</v>
      </c>
      <c r="X20" s="20" t="s">
        <v>9</v>
      </c>
      <c r="Y20" s="20" t="s">
        <v>9</v>
      </c>
      <c r="Z20" s="20" t="s">
        <v>9</v>
      </c>
      <c r="AA20" s="20" t="s">
        <v>9</v>
      </c>
      <c r="AB20" s="40" t="str">
        <f>IF(Tabla1428[[#This Row],[Entrega  task 1 ]]="P","Pendiente",Tabla1428[[#This Row],[Entrega  task 1 ]]-$C$33)</f>
        <v>Pendiente</v>
      </c>
      <c r="AC20" s="41" t="str">
        <f>IF(Tabla1428[[#This Row],[Entrega task2]]="P","Pendiente",Tabla1428[[#This Row],[Entrega task2]]-$C$34)</f>
        <v>Pendiente</v>
      </c>
      <c r="AD20" s="43" t="str">
        <f>IF(Tabla1428[[#This Row],[Entrega task 3]]="P","Pendiente",Tabla1428[[#This Row],[Entrega task 3]]-$C$35)</f>
        <v>Pendiente</v>
      </c>
      <c r="AE20" s="43" t="str">
        <f>IF(Tabla1428[[#This Row],[Entrega task 4]]="P","Pendiente",Tabla1428[[#This Row],[Entrega task 4]]-$C$36)</f>
        <v>Pendiente</v>
      </c>
      <c r="AF20" s="43" t="str">
        <f>IF(Tabla1428[[#This Row],[Entrega task 5 ]]="P","Pendiente",Tabla1428[[#This Row],[Entrega task 5 ]]-$C$37)</f>
        <v>Pendiente</v>
      </c>
      <c r="AG20" s="43" t="str">
        <f>IF(Tabla1428[[#This Row],[Entrega task 6 ]]="P","Pendiente",Tabla1428[[#This Row],[Entrega task 6 ]]-$C$38)</f>
        <v>Pendiente</v>
      </c>
      <c r="AH20" s="43" t="str">
        <f>IF(Tabla1428[[#This Row],[Entrega task 7 ]]="P","Pendiente",Tabla1428[[#This Row],[Entrega task 7 ]]-$C$39)</f>
        <v>Pendiente</v>
      </c>
      <c r="AI20" s="43" t="str">
        <f>IF(Tabla1428[[#This Row],[Entrega task 8]]="P","Pendiente",Tabla1428[[#This Row],[Entrega task 8]]-$C$40)</f>
        <v>Pendiente</v>
      </c>
      <c r="AJ20" s="43" t="str">
        <f>IF(Tabla1428[[#This Row],[Entrega task 9]]="P","Pendiente",Tabla1428[[#This Row],[Entrega task 9]]-$C$41)</f>
        <v>Pendiente</v>
      </c>
      <c r="AK20" s="43" t="str">
        <f>IF(Tabla1428[[#This Row],[Entrega task 10]]="P","Pendiente",Tabla1428[[#This Row],[Entrega task 10]]-$C$42)</f>
        <v>Pendiente</v>
      </c>
      <c r="AL20" s="42" t="str">
        <f>IF(Tabla1428[[#This Row],[Entrega task 11]]="P","Pendiente",Tabla1428[[#This Row],[Entrega task 11]]-$C$43)</f>
        <v>Pendiente</v>
      </c>
      <c r="AM20" s="42" t="str">
        <f>IF(Tabla1428[[#This Row],[Entrega task 12]]="P","Pendiente",Tabla1428[[#This Row],[Entrega task 12]]-$C$44)</f>
        <v>Pendiente</v>
      </c>
      <c r="AN20" s="42" t="str">
        <f>IF(Tabla1428[[#This Row],[Entrega task 13]]="P","Pendiente",Tabla1428[[#This Row],[Entrega task 13]]-$C$45)</f>
        <v>Pendiente</v>
      </c>
      <c r="AO20" s="42" t="str">
        <f>IF(Tabla1428[[#This Row],[Entrega task 14]]="P","Pendiente",Tabla1428[[#This Row],[Entrega task 14]]-$C$46)</f>
        <v>Pendiente</v>
      </c>
      <c r="AP20" s="42" t="str">
        <f>IF(Tabla1428[[#This Row],[Entrega task 15]]="P","Pendiente",Tabla1428[[#This Row],[Entrega task 15]]-$C$47)</f>
        <v>Pendiente</v>
      </c>
      <c r="AQ20" s="42" t="str">
        <f>IF(Tabla1428[[#This Row],[Entrega task 16]]="P","Pendiente",Tabla1428[[#This Row],[Entrega task 16]]-$C$48)</f>
        <v>Pendiente</v>
      </c>
      <c r="AR20" s="42" t="str">
        <f>IF(Tabla1428[[#This Row],[Entrega task 17]]="P","Pendiente",Tabla1428[[#This Row],[Entrega task 17]]-$C$49)</f>
        <v>Pendiente</v>
      </c>
      <c r="AS20" s="42" t="str">
        <f>IF(Tabla1428[[#This Row],[Entrega task 18]]="P","Pendiente",Tabla1428[[#This Row],[Entrega task 18]]-$C$50)</f>
        <v>Pendiente</v>
      </c>
      <c r="AT20" s="42" t="str">
        <f>IF(Tabla1428[[#This Row],[Entrega task 19]]="P","Pendiente",Tabla1428[[#This Row],[Entrega task 19]]-$C$51)</f>
        <v>Pendiente</v>
      </c>
      <c r="AU20" s="42" t="str">
        <f>IF(Tabla1428[[#This Row],[Entrega task 20]]="P","Pendiente",Tabla1428[[#This Row],[Entrega task 20]]-$C$52)</f>
        <v>Pendiente</v>
      </c>
      <c r="AV20" s="42" t="str">
        <f>IF(Tabla1428[[#This Row],[Entrega task 21]]="P","Pendiente",Tabla1428[[#This Row],[Entrega task 21]]-$C$53)</f>
        <v>Pendiente</v>
      </c>
      <c r="AW20" s="42" t="str">
        <f>IF(Tabla1428[[#This Row],[Entrega task 22]]="P","Pendiente",Tabla1428[[#This Row],[Entrega task 22]]-$C$54)</f>
        <v>Pendiente</v>
      </c>
      <c r="AX20" s="42" t="str">
        <f>IF(Tabla1428[[#This Row],[Entrega task 23]]="P","Pendiente",Tabla1428[[#This Row],[Entrega task 23]]-$C$55)</f>
        <v>Pendiente</v>
      </c>
      <c r="AY20" s="42" t="str">
        <f>IF(Tabla1428[[#This Row],[Entrega task 24]]="P","Pendiente",Tabla1428[[#This Row],[Entrega task 24]]-$C$56)</f>
        <v>Pendiente</v>
      </c>
      <c r="AZ20" s="42" t="str">
        <f>IF(Tabla1428[[#This Row],[Entrega task 25]]="P","Pendiente",Tabla1428[[#This Row],[Entrega task 25]]-$C$57)</f>
        <v>Pendiente</v>
      </c>
    </row>
    <row r="21" spans="1:53" x14ac:dyDescent="0.25">
      <c r="A21" s="45"/>
      <c r="B21" s="46"/>
      <c r="C21" s="20" t="s">
        <v>9</v>
      </c>
      <c r="D21" s="20" t="s">
        <v>9</v>
      </c>
      <c r="E21" s="20" t="s">
        <v>9</v>
      </c>
      <c r="F21" s="20" t="s">
        <v>9</v>
      </c>
      <c r="G21" s="20" t="s">
        <v>9</v>
      </c>
      <c r="H21" s="20" t="s">
        <v>9</v>
      </c>
      <c r="I21" s="20" t="s">
        <v>9</v>
      </c>
      <c r="J21" s="20" t="s">
        <v>9</v>
      </c>
      <c r="K21" s="20" t="s">
        <v>9</v>
      </c>
      <c r="L21" s="20" t="s">
        <v>9</v>
      </c>
      <c r="M21" s="20" t="s">
        <v>9</v>
      </c>
      <c r="N21" s="20" t="s">
        <v>9</v>
      </c>
      <c r="O21" s="20" t="s">
        <v>9</v>
      </c>
      <c r="P21" s="20" t="s">
        <v>9</v>
      </c>
      <c r="Q21" s="20" t="s">
        <v>9</v>
      </c>
      <c r="R21" s="20" t="s">
        <v>9</v>
      </c>
      <c r="S21" s="20" t="s">
        <v>9</v>
      </c>
      <c r="T21" s="20" t="s">
        <v>9</v>
      </c>
      <c r="U21" s="20" t="s">
        <v>9</v>
      </c>
      <c r="V21" s="20" t="s">
        <v>9</v>
      </c>
      <c r="W21" s="20" t="s">
        <v>9</v>
      </c>
      <c r="X21" s="20" t="s">
        <v>9</v>
      </c>
      <c r="Y21" s="20" t="s">
        <v>9</v>
      </c>
      <c r="Z21" s="20" t="s">
        <v>9</v>
      </c>
      <c r="AA21" s="20" t="s">
        <v>9</v>
      </c>
      <c r="AB21" s="40" t="str">
        <f>IF(Tabla1428[[#This Row],[Entrega  task 1 ]]="P","Pendiente",Tabla1428[[#This Row],[Entrega  task 1 ]]-$C$33)</f>
        <v>Pendiente</v>
      </c>
      <c r="AC21" s="41" t="str">
        <f>IF(Tabla1428[[#This Row],[Entrega task2]]="P","Pendiente",Tabla1428[[#This Row],[Entrega task2]]-$C$34)</f>
        <v>Pendiente</v>
      </c>
      <c r="AD21" s="43" t="str">
        <f>IF(Tabla1428[[#This Row],[Entrega task 3]]="P","Pendiente",Tabla1428[[#This Row],[Entrega task 3]]-$C$35)</f>
        <v>Pendiente</v>
      </c>
      <c r="AE21" s="43" t="str">
        <f>IF(Tabla1428[[#This Row],[Entrega task 4]]="P","Pendiente",Tabla1428[[#This Row],[Entrega task 4]]-$C$36)</f>
        <v>Pendiente</v>
      </c>
      <c r="AF21" s="43" t="str">
        <f>IF(Tabla1428[[#This Row],[Entrega task 5 ]]="P","Pendiente",Tabla1428[[#This Row],[Entrega task 5 ]]-$C$37)</f>
        <v>Pendiente</v>
      </c>
      <c r="AG21" s="43" t="str">
        <f>IF(Tabla1428[[#This Row],[Entrega task 6 ]]="P","Pendiente",Tabla1428[[#This Row],[Entrega task 6 ]]-$C$38)</f>
        <v>Pendiente</v>
      </c>
      <c r="AH21" s="43" t="str">
        <f>IF(Tabla1428[[#This Row],[Entrega task 7 ]]="P","Pendiente",Tabla1428[[#This Row],[Entrega task 7 ]]-$C$39)</f>
        <v>Pendiente</v>
      </c>
      <c r="AI21" s="43" t="str">
        <f>IF(Tabla1428[[#This Row],[Entrega task 8]]="P","Pendiente",Tabla1428[[#This Row],[Entrega task 8]]-$C$40)</f>
        <v>Pendiente</v>
      </c>
      <c r="AJ21" s="43" t="str">
        <f>IF(Tabla1428[[#This Row],[Entrega task 9]]="P","Pendiente",Tabla1428[[#This Row],[Entrega task 9]]-$C$41)</f>
        <v>Pendiente</v>
      </c>
      <c r="AK21" s="43" t="str">
        <f>IF(Tabla1428[[#This Row],[Entrega task 10]]="P","Pendiente",Tabla1428[[#This Row],[Entrega task 10]]-$C$42)</f>
        <v>Pendiente</v>
      </c>
      <c r="AL21" s="42" t="str">
        <f>IF(Tabla1428[[#This Row],[Entrega task 11]]="P","Pendiente",Tabla1428[[#This Row],[Entrega task 11]]-$C$43)</f>
        <v>Pendiente</v>
      </c>
      <c r="AM21" s="42" t="str">
        <f>IF(Tabla1428[[#This Row],[Entrega task 12]]="P","Pendiente",Tabla1428[[#This Row],[Entrega task 12]]-$C$44)</f>
        <v>Pendiente</v>
      </c>
      <c r="AN21" s="42" t="str">
        <f>IF(Tabla1428[[#This Row],[Entrega task 13]]="P","Pendiente",Tabla1428[[#This Row],[Entrega task 13]]-$C$45)</f>
        <v>Pendiente</v>
      </c>
      <c r="AO21" s="42" t="str">
        <f>IF(Tabla1428[[#This Row],[Entrega task 14]]="P","Pendiente",Tabla1428[[#This Row],[Entrega task 14]]-$C$46)</f>
        <v>Pendiente</v>
      </c>
      <c r="AP21" s="42" t="str">
        <f>IF(Tabla1428[[#This Row],[Entrega task 15]]="P","Pendiente",Tabla1428[[#This Row],[Entrega task 15]]-$C$47)</f>
        <v>Pendiente</v>
      </c>
      <c r="AQ21" s="42" t="str">
        <f>IF(Tabla1428[[#This Row],[Entrega task 16]]="P","Pendiente",Tabla1428[[#This Row],[Entrega task 16]]-$C$48)</f>
        <v>Pendiente</v>
      </c>
      <c r="AR21" s="42" t="str">
        <f>IF(Tabla1428[[#This Row],[Entrega task 17]]="P","Pendiente",Tabla1428[[#This Row],[Entrega task 17]]-$C$49)</f>
        <v>Pendiente</v>
      </c>
      <c r="AS21" s="42" t="str">
        <f>IF(Tabla1428[[#This Row],[Entrega task 18]]="P","Pendiente",Tabla1428[[#This Row],[Entrega task 18]]-$C$50)</f>
        <v>Pendiente</v>
      </c>
      <c r="AT21" s="42" t="str">
        <f>IF(Tabla1428[[#This Row],[Entrega task 19]]="P","Pendiente",Tabla1428[[#This Row],[Entrega task 19]]-$C$51)</f>
        <v>Pendiente</v>
      </c>
      <c r="AU21" s="42" t="str">
        <f>IF(Tabla1428[[#This Row],[Entrega task 20]]="P","Pendiente",Tabla1428[[#This Row],[Entrega task 20]]-$C$52)</f>
        <v>Pendiente</v>
      </c>
      <c r="AV21" s="42" t="str">
        <f>IF(Tabla1428[[#This Row],[Entrega task 21]]="P","Pendiente",Tabla1428[[#This Row],[Entrega task 21]]-$C$53)</f>
        <v>Pendiente</v>
      </c>
      <c r="AW21" s="42" t="str">
        <f>IF(Tabla1428[[#This Row],[Entrega task 22]]="P","Pendiente",Tabla1428[[#This Row],[Entrega task 22]]-$C$54)</f>
        <v>Pendiente</v>
      </c>
      <c r="AX21" s="42" t="str">
        <f>IF(Tabla1428[[#This Row],[Entrega task 23]]="P","Pendiente",Tabla1428[[#This Row],[Entrega task 23]]-$C$55)</f>
        <v>Pendiente</v>
      </c>
      <c r="AY21" s="42" t="str">
        <f>IF(Tabla1428[[#This Row],[Entrega task 24]]="P","Pendiente",Tabla1428[[#This Row],[Entrega task 24]]-$C$56)</f>
        <v>Pendiente</v>
      </c>
      <c r="AZ21" s="42" t="str">
        <f>IF(Tabla1428[[#This Row],[Entrega task 25]]="P","Pendiente",Tabla1428[[#This Row],[Entrega task 25]]-$C$57)</f>
        <v>Pendiente</v>
      </c>
    </row>
    <row r="22" spans="1:53" x14ac:dyDescent="0.25">
      <c r="A22" s="45"/>
      <c r="B22" s="46"/>
      <c r="C22" s="20" t="s">
        <v>9</v>
      </c>
      <c r="D22" s="20" t="s">
        <v>9</v>
      </c>
      <c r="E22" s="20" t="s">
        <v>9</v>
      </c>
      <c r="F22" s="20" t="s">
        <v>9</v>
      </c>
      <c r="G22" s="20" t="s">
        <v>9</v>
      </c>
      <c r="H22" s="20" t="s">
        <v>9</v>
      </c>
      <c r="I22" s="20" t="s">
        <v>9</v>
      </c>
      <c r="J22" s="20" t="s">
        <v>9</v>
      </c>
      <c r="K22" s="20" t="s">
        <v>9</v>
      </c>
      <c r="L22" s="20" t="s">
        <v>9</v>
      </c>
      <c r="M22" s="20" t="s">
        <v>9</v>
      </c>
      <c r="N22" s="20" t="s">
        <v>9</v>
      </c>
      <c r="O22" s="20" t="s">
        <v>9</v>
      </c>
      <c r="P22" s="20" t="s">
        <v>9</v>
      </c>
      <c r="Q22" s="20" t="s">
        <v>9</v>
      </c>
      <c r="R22" s="20" t="s">
        <v>9</v>
      </c>
      <c r="S22" s="20" t="s">
        <v>9</v>
      </c>
      <c r="T22" s="20" t="s">
        <v>9</v>
      </c>
      <c r="U22" s="20" t="s">
        <v>9</v>
      </c>
      <c r="V22" s="20" t="s">
        <v>9</v>
      </c>
      <c r="W22" s="20" t="s">
        <v>9</v>
      </c>
      <c r="X22" s="20" t="s">
        <v>9</v>
      </c>
      <c r="Y22" s="20" t="s">
        <v>9</v>
      </c>
      <c r="Z22" s="20" t="s">
        <v>9</v>
      </c>
      <c r="AA22" s="20" t="s">
        <v>9</v>
      </c>
      <c r="AB22" s="40" t="str">
        <f>IF(Tabla1428[[#This Row],[Entrega  task 1 ]]="P","Pendiente",Tabla1428[[#This Row],[Entrega  task 1 ]]-$C$33)</f>
        <v>Pendiente</v>
      </c>
      <c r="AC22" s="41" t="str">
        <f>IF(Tabla1428[[#This Row],[Entrega task2]]="P","Pendiente",Tabla1428[[#This Row],[Entrega task2]]-$C$34)</f>
        <v>Pendiente</v>
      </c>
      <c r="AD22" s="43" t="str">
        <f>IF(Tabla1428[[#This Row],[Entrega task 3]]="P","Pendiente",Tabla1428[[#This Row],[Entrega task 3]]-$C$35)</f>
        <v>Pendiente</v>
      </c>
      <c r="AE22" s="43" t="str">
        <f>IF(Tabla1428[[#This Row],[Entrega task 4]]="P","Pendiente",Tabla1428[[#This Row],[Entrega task 4]]-$C$36)</f>
        <v>Pendiente</v>
      </c>
      <c r="AF22" s="43" t="str">
        <f>IF(Tabla1428[[#This Row],[Entrega task 5 ]]="P","Pendiente",Tabla1428[[#This Row],[Entrega task 5 ]]-$C$37)</f>
        <v>Pendiente</v>
      </c>
      <c r="AG22" s="43" t="str">
        <f>IF(Tabla1428[[#This Row],[Entrega task 6 ]]="P","Pendiente",Tabla1428[[#This Row],[Entrega task 6 ]]-$C$38)</f>
        <v>Pendiente</v>
      </c>
      <c r="AH22" s="43" t="str">
        <f>IF(Tabla1428[[#This Row],[Entrega task 7 ]]="P","Pendiente",Tabla1428[[#This Row],[Entrega task 7 ]]-$C$39)</f>
        <v>Pendiente</v>
      </c>
      <c r="AI22" s="43" t="str">
        <f>IF(Tabla1428[[#This Row],[Entrega task 8]]="P","Pendiente",Tabla1428[[#This Row],[Entrega task 8]]-$C$40)</f>
        <v>Pendiente</v>
      </c>
      <c r="AJ22" s="43" t="str">
        <f>IF(Tabla1428[[#This Row],[Entrega task 9]]="P","Pendiente",Tabla1428[[#This Row],[Entrega task 9]]-$C$41)</f>
        <v>Pendiente</v>
      </c>
      <c r="AK22" s="43" t="str">
        <f>IF(Tabla1428[[#This Row],[Entrega task 10]]="P","Pendiente",Tabla1428[[#This Row],[Entrega task 10]]-$C$42)</f>
        <v>Pendiente</v>
      </c>
      <c r="AL22" s="42" t="str">
        <f>IF(Tabla1428[[#This Row],[Entrega task 11]]="P","Pendiente",Tabla1428[[#This Row],[Entrega task 11]]-$C$43)</f>
        <v>Pendiente</v>
      </c>
      <c r="AM22" s="42" t="str">
        <f>IF(Tabla1428[[#This Row],[Entrega task 12]]="P","Pendiente",Tabla1428[[#This Row],[Entrega task 12]]-$C$44)</f>
        <v>Pendiente</v>
      </c>
      <c r="AN22" s="42" t="str">
        <f>IF(Tabla1428[[#This Row],[Entrega task 13]]="P","Pendiente",Tabla1428[[#This Row],[Entrega task 13]]-$C$45)</f>
        <v>Pendiente</v>
      </c>
      <c r="AO22" s="42" t="str">
        <f>IF(Tabla1428[[#This Row],[Entrega task 14]]="P","Pendiente",Tabla1428[[#This Row],[Entrega task 14]]-$C$46)</f>
        <v>Pendiente</v>
      </c>
      <c r="AP22" s="42" t="str">
        <f>IF(Tabla1428[[#This Row],[Entrega task 15]]="P","Pendiente",Tabla1428[[#This Row],[Entrega task 15]]-$C$47)</f>
        <v>Pendiente</v>
      </c>
      <c r="AQ22" s="42" t="str">
        <f>IF(Tabla1428[[#This Row],[Entrega task 16]]="P","Pendiente",Tabla1428[[#This Row],[Entrega task 16]]-$C$48)</f>
        <v>Pendiente</v>
      </c>
      <c r="AR22" s="42" t="str">
        <f>IF(Tabla1428[[#This Row],[Entrega task 17]]="P","Pendiente",Tabla1428[[#This Row],[Entrega task 17]]-$C$49)</f>
        <v>Pendiente</v>
      </c>
      <c r="AS22" s="42" t="str">
        <f>IF(Tabla1428[[#This Row],[Entrega task 18]]="P","Pendiente",Tabla1428[[#This Row],[Entrega task 18]]-$C$50)</f>
        <v>Pendiente</v>
      </c>
      <c r="AT22" s="42" t="str">
        <f>IF(Tabla1428[[#This Row],[Entrega task 19]]="P","Pendiente",Tabla1428[[#This Row],[Entrega task 19]]-$C$51)</f>
        <v>Pendiente</v>
      </c>
      <c r="AU22" s="42" t="str">
        <f>IF(Tabla1428[[#This Row],[Entrega task 20]]="P","Pendiente",Tabla1428[[#This Row],[Entrega task 20]]-$C$52)</f>
        <v>Pendiente</v>
      </c>
      <c r="AV22" s="42" t="str">
        <f>IF(Tabla1428[[#This Row],[Entrega task 21]]="P","Pendiente",Tabla1428[[#This Row],[Entrega task 21]]-$C$53)</f>
        <v>Pendiente</v>
      </c>
      <c r="AW22" s="42" t="str">
        <f>IF(Tabla1428[[#This Row],[Entrega task 22]]="P","Pendiente",Tabla1428[[#This Row],[Entrega task 22]]-$C$54)</f>
        <v>Pendiente</v>
      </c>
      <c r="AX22" s="42" t="str">
        <f>IF(Tabla1428[[#This Row],[Entrega task 23]]="P","Pendiente",Tabla1428[[#This Row],[Entrega task 23]]-$C$55)</f>
        <v>Pendiente</v>
      </c>
      <c r="AY22" s="42" t="str">
        <f>IF(Tabla1428[[#This Row],[Entrega task 24]]="P","Pendiente",Tabla1428[[#This Row],[Entrega task 24]]-$C$56)</f>
        <v>Pendiente</v>
      </c>
      <c r="AZ22" s="42" t="str">
        <f>IF(Tabla1428[[#This Row],[Entrega task 25]]="P","Pendiente",Tabla1428[[#This Row],[Entrega task 25]]-$C$57)</f>
        <v>Pendiente</v>
      </c>
    </row>
    <row r="23" spans="1:53" x14ac:dyDescent="0.25">
      <c r="A23" s="45"/>
      <c r="B23" s="46"/>
      <c r="C23" s="20" t="s">
        <v>9</v>
      </c>
      <c r="D23" s="20" t="s">
        <v>9</v>
      </c>
      <c r="E23" s="20" t="s">
        <v>9</v>
      </c>
      <c r="F23" s="20" t="s">
        <v>9</v>
      </c>
      <c r="G23" s="20" t="s">
        <v>9</v>
      </c>
      <c r="H23" s="20" t="s">
        <v>9</v>
      </c>
      <c r="I23" s="20" t="s">
        <v>9</v>
      </c>
      <c r="J23" s="20" t="s">
        <v>9</v>
      </c>
      <c r="K23" s="20" t="s">
        <v>9</v>
      </c>
      <c r="L23" s="20" t="s">
        <v>9</v>
      </c>
      <c r="M23" s="20" t="s">
        <v>9</v>
      </c>
      <c r="N23" s="20" t="s">
        <v>9</v>
      </c>
      <c r="O23" s="20" t="s">
        <v>9</v>
      </c>
      <c r="P23" s="20" t="s">
        <v>9</v>
      </c>
      <c r="Q23" s="20" t="s">
        <v>9</v>
      </c>
      <c r="R23" s="20" t="s">
        <v>9</v>
      </c>
      <c r="S23" s="20" t="s">
        <v>9</v>
      </c>
      <c r="T23" s="20" t="s">
        <v>9</v>
      </c>
      <c r="U23" s="20" t="s">
        <v>9</v>
      </c>
      <c r="V23" s="20" t="s">
        <v>9</v>
      </c>
      <c r="W23" s="20" t="s">
        <v>9</v>
      </c>
      <c r="X23" s="20" t="s">
        <v>9</v>
      </c>
      <c r="Y23" s="20" t="s">
        <v>9</v>
      </c>
      <c r="Z23" s="20" t="s">
        <v>9</v>
      </c>
      <c r="AA23" s="20" t="s">
        <v>9</v>
      </c>
      <c r="AB23" s="40" t="str">
        <f>IF(Tabla1428[[#This Row],[Entrega  task 1 ]]="P","Pendiente",Tabla1428[[#This Row],[Entrega  task 1 ]]-$C$33)</f>
        <v>Pendiente</v>
      </c>
      <c r="AC23" s="41" t="str">
        <f>IF(Tabla1428[[#This Row],[Entrega task2]]="P","Pendiente",Tabla1428[[#This Row],[Entrega task2]]-$C$34)</f>
        <v>Pendiente</v>
      </c>
      <c r="AD23" s="43" t="str">
        <f>IF(Tabla1428[[#This Row],[Entrega task 3]]="P","Pendiente",Tabla1428[[#This Row],[Entrega task 3]]-$C$35)</f>
        <v>Pendiente</v>
      </c>
      <c r="AE23" s="43" t="str">
        <f>IF(Tabla1428[[#This Row],[Entrega task 4]]="P","Pendiente",Tabla1428[[#This Row],[Entrega task 4]]-$C$36)</f>
        <v>Pendiente</v>
      </c>
      <c r="AF23" s="43" t="str">
        <f>IF(Tabla1428[[#This Row],[Entrega task 5 ]]="P","Pendiente",Tabla1428[[#This Row],[Entrega task 5 ]]-$C$37)</f>
        <v>Pendiente</v>
      </c>
      <c r="AG23" s="43" t="str">
        <f>IF(Tabla1428[[#This Row],[Entrega task 6 ]]="P","Pendiente",Tabla1428[[#This Row],[Entrega task 6 ]]-$C$38)</f>
        <v>Pendiente</v>
      </c>
      <c r="AH23" s="43" t="str">
        <f>IF(Tabla1428[[#This Row],[Entrega task 7 ]]="P","Pendiente",Tabla1428[[#This Row],[Entrega task 7 ]]-$C$39)</f>
        <v>Pendiente</v>
      </c>
      <c r="AI23" s="43" t="str">
        <f>IF(Tabla1428[[#This Row],[Entrega task 8]]="P","Pendiente",Tabla1428[[#This Row],[Entrega task 8]]-$C$40)</f>
        <v>Pendiente</v>
      </c>
      <c r="AJ23" s="43" t="str">
        <f>IF(Tabla1428[[#This Row],[Entrega task 9]]="P","Pendiente",Tabla1428[[#This Row],[Entrega task 9]]-$C$41)</f>
        <v>Pendiente</v>
      </c>
      <c r="AK23" s="43" t="str">
        <f>IF(Tabla1428[[#This Row],[Entrega task 10]]="P","Pendiente",Tabla1428[[#This Row],[Entrega task 10]]-$C$42)</f>
        <v>Pendiente</v>
      </c>
      <c r="AL23" s="42" t="str">
        <f>IF(Tabla1428[[#This Row],[Entrega task 11]]="P","Pendiente",Tabla1428[[#This Row],[Entrega task 11]]-$C$43)</f>
        <v>Pendiente</v>
      </c>
      <c r="AM23" s="42" t="str">
        <f>IF(Tabla1428[[#This Row],[Entrega task 12]]="P","Pendiente",Tabla1428[[#This Row],[Entrega task 12]]-$C$44)</f>
        <v>Pendiente</v>
      </c>
      <c r="AN23" s="42" t="str">
        <f>IF(Tabla1428[[#This Row],[Entrega task 13]]="P","Pendiente",Tabla1428[[#This Row],[Entrega task 13]]-$C$45)</f>
        <v>Pendiente</v>
      </c>
      <c r="AO23" s="42" t="str">
        <f>IF(Tabla1428[[#This Row],[Entrega task 14]]="P","Pendiente",Tabla1428[[#This Row],[Entrega task 14]]-$C$46)</f>
        <v>Pendiente</v>
      </c>
      <c r="AP23" s="42" t="str">
        <f>IF(Tabla1428[[#This Row],[Entrega task 15]]="P","Pendiente",Tabla1428[[#This Row],[Entrega task 15]]-$C$47)</f>
        <v>Pendiente</v>
      </c>
      <c r="AQ23" s="42" t="str">
        <f>IF(Tabla1428[[#This Row],[Entrega task 16]]="P","Pendiente",Tabla1428[[#This Row],[Entrega task 16]]-$C$48)</f>
        <v>Pendiente</v>
      </c>
      <c r="AR23" s="42" t="str">
        <f>IF(Tabla1428[[#This Row],[Entrega task 17]]="P","Pendiente",Tabla1428[[#This Row],[Entrega task 17]]-$C$49)</f>
        <v>Pendiente</v>
      </c>
      <c r="AS23" s="42" t="str">
        <f>IF(Tabla1428[[#This Row],[Entrega task 18]]="P","Pendiente",Tabla1428[[#This Row],[Entrega task 18]]-$C$50)</f>
        <v>Pendiente</v>
      </c>
      <c r="AT23" s="42" t="str">
        <f>IF(Tabla1428[[#This Row],[Entrega task 19]]="P","Pendiente",Tabla1428[[#This Row],[Entrega task 19]]-$C$51)</f>
        <v>Pendiente</v>
      </c>
      <c r="AU23" s="42" t="str">
        <f>IF(Tabla1428[[#This Row],[Entrega task 20]]="P","Pendiente",Tabla1428[[#This Row],[Entrega task 20]]-$C$52)</f>
        <v>Pendiente</v>
      </c>
      <c r="AV23" s="42" t="str">
        <f>IF(Tabla1428[[#This Row],[Entrega task 21]]="P","Pendiente",Tabla1428[[#This Row],[Entrega task 21]]-$C$53)</f>
        <v>Pendiente</v>
      </c>
      <c r="AW23" s="42" t="str">
        <f>IF(Tabla1428[[#This Row],[Entrega task 22]]="P","Pendiente",Tabla1428[[#This Row],[Entrega task 22]]-$C$54)</f>
        <v>Pendiente</v>
      </c>
      <c r="AX23" s="42" t="str">
        <f>IF(Tabla1428[[#This Row],[Entrega task 23]]="P","Pendiente",Tabla1428[[#This Row],[Entrega task 23]]-$C$55)</f>
        <v>Pendiente</v>
      </c>
      <c r="AY23" s="42" t="str">
        <f>IF(Tabla1428[[#This Row],[Entrega task 24]]="P","Pendiente",Tabla1428[[#This Row],[Entrega task 24]]-$C$56)</f>
        <v>Pendiente</v>
      </c>
      <c r="AZ23" s="42" t="str">
        <f>IF(Tabla1428[[#This Row],[Entrega task 25]]="P","Pendiente",Tabla1428[[#This Row],[Entrega task 25]]-$C$57)</f>
        <v>Pendiente</v>
      </c>
    </row>
    <row r="24" spans="1:53" x14ac:dyDescent="0.25">
      <c r="A24" s="45"/>
      <c r="B24" s="46"/>
      <c r="C24" s="20" t="s">
        <v>9</v>
      </c>
      <c r="D24" s="20" t="s">
        <v>9</v>
      </c>
      <c r="E24" s="20" t="s">
        <v>9</v>
      </c>
      <c r="F24" s="20" t="s">
        <v>9</v>
      </c>
      <c r="G24" s="20" t="s">
        <v>9</v>
      </c>
      <c r="H24" s="20" t="s">
        <v>9</v>
      </c>
      <c r="I24" s="20" t="s">
        <v>9</v>
      </c>
      <c r="J24" s="20" t="s">
        <v>9</v>
      </c>
      <c r="K24" s="20" t="s">
        <v>9</v>
      </c>
      <c r="L24" s="20" t="s">
        <v>9</v>
      </c>
      <c r="M24" s="20" t="s">
        <v>9</v>
      </c>
      <c r="N24" s="20" t="s">
        <v>9</v>
      </c>
      <c r="O24" s="20" t="s">
        <v>9</v>
      </c>
      <c r="P24" s="20" t="s">
        <v>9</v>
      </c>
      <c r="Q24" s="20" t="s">
        <v>9</v>
      </c>
      <c r="R24" s="20" t="s">
        <v>9</v>
      </c>
      <c r="S24" s="20" t="s">
        <v>9</v>
      </c>
      <c r="T24" s="20" t="s">
        <v>9</v>
      </c>
      <c r="U24" s="20" t="s">
        <v>9</v>
      </c>
      <c r="V24" s="20" t="s">
        <v>9</v>
      </c>
      <c r="W24" s="20" t="s">
        <v>9</v>
      </c>
      <c r="X24" s="20" t="s">
        <v>9</v>
      </c>
      <c r="Y24" s="20" t="s">
        <v>9</v>
      </c>
      <c r="Z24" s="20" t="s">
        <v>9</v>
      </c>
      <c r="AA24" s="20" t="s">
        <v>9</v>
      </c>
      <c r="AB24" s="40" t="str">
        <f>IF(Tabla1428[[#This Row],[Entrega  task 1 ]]="P","Pendiente",Tabla1428[[#This Row],[Entrega  task 1 ]]-$C$33)</f>
        <v>Pendiente</v>
      </c>
      <c r="AC24" s="41" t="str">
        <f>IF(Tabla1428[[#This Row],[Entrega task2]]="P","Pendiente",Tabla1428[[#This Row],[Entrega task2]]-$C$34)</f>
        <v>Pendiente</v>
      </c>
      <c r="AD24" s="42" t="str">
        <f>IF(Tabla1428[[#This Row],[Entrega task 3]]="P","Pendiente",Tabla1428[[#This Row],[Entrega task 3]]-$C$35)</f>
        <v>Pendiente</v>
      </c>
      <c r="AE24" s="42" t="str">
        <f>IF(Tabla1428[[#This Row],[Entrega task 4]]="P","Pendiente",Tabla1428[[#This Row],[Entrega task 4]]-$C$36)</f>
        <v>Pendiente</v>
      </c>
      <c r="AF24" s="42" t="str">
        <f>IF(Tabla1428[[#This Row],[Entrega task 5 ]]="P","Pendiente",Tabla1428[[#This Row],[Entrega task 5 ]]-$C$37)</f>
        <v>Pendiente</v>
      </c>
      <c r="AG24" s="42" t="str">
        <f>IF(Tabla1428[[#This Row],[Entrega task 6 ]]="P","Pendiente",Tabla1428[[#This Row],[Entrega task 6 ]]-$C$38)</f>
        <v>Pendiente</v>
      </c>
      <c r="AH24" s="42" t="str">
        <f>IF(Tabla1428[[#This Row],[Entrega task 7 ]]="P","Pendiente",Tabla1428[[#This Row],[Entrega task 7 ]]-$C$39)</f>
        <v>Pendiente</v>
      </c>
      <c r="AI24" s="42" t="str">
        <f>IF(Tabla1428[[#This Row],[Entrega task 8]]="P","Pendiente",Tabla1428[[#This Row],[Entrega task 8]]-$C$40)</f>
        <v>Pendiente</v>
      </c>
      <c r="AJ24" s="43" t="str">
        <f>IF(Tabla1428[[#This Row],[Entrega task 9]]="P","Pendiente",Tabla1428[[#This Row],[Entrega task 9]]-$C$41)</f>
        <v>Pendiente</v>
      </c>
      <c r="AK24" s="43" t="str">
        <f>IF(Tabla1428[[#This Row],[Entrega task 10]]="P","Pendiente",Tabla1428[[#This Row],[Entrega task 10]]-$C$42)</f>
        <v>Pendiente</v>
      </c>
      <c r="AL24" s="42" t="str">
        <f>IF(Tabla1428[[#This Row],[Entrega task 11]]="P","Pendiente",Tabla1428[[#This Row],[Entrega task 11]]-$C$43)</f>
        <v>Pendiente</v>
      </c>
      <c r="AM24" s="42" t="str">
        <f>IF(Tabla1428[[#This Row],[Entrega task 12]]="P","Pendiente",Tabla1428[[#This Row],[Entrega task 12]]-$C$44)</f>
        <v>Pendiente</v>
      </c>
      <c r="AN24" s="42" t="str">
        <f>IF(Tabla1428[[#This Row],[Entrega task 13]]="P","Pendiente",Tabla1428[[#This Row],[Entrega task 13]]-$C$45)</f>
        <v>Pendiente</v>
      </c>
      <c r="AO24" s="42" t="str">
        <f>IF(Tabla1428[[#This Row],[Entrega task 14]]="P","Pendiente",Tabla1428[[#This Row],[Entrega task 14]]-$C$46)</f>
        <v>Pendiente</v>
      </c>
      <c r="AP24" s="42" t="str">
        <f>IF(Tabla1428[[#This Row],[Entrega task 15]]="P","Pendiente",Tabla1428[[#This Row],[Entrega task 15]]-$C$47)</f>
        <v>Pendiente</v>
      </c>
      <c r="AQ24" s="42" t="str">
        <f>IF(Tabla1428[[#This Row],[Entrega task 16]]="P","Pendiente",Tabla1428[[#This Row],[Entrega task 16]]-$C$48)</f>
        <v>Pendiente</v>
      </c>
      <c r="AR24" s="42" t="str">
        <f>IF(Tabla1428[[#This Row],[Entrega task 17]]="P","Pendiente",Tabla1428[[#This Row],[Entrega task 17]]-$C$49)</f>
        <v>Pendiente</v>
      </c>
      <c r="AS24" s="42" t="str">
        <f>IF(Tabla1428[[#This Row],[Entrega task 18]]="P","Pendiente",Tabla1428[[#This Row],[Entrega task 18]]-$C$50)</f>
        <v>Pendiente</v>
      </c>
      <c r="AT24" s="42" t="str">
        <f>IF(Tabla1428[[#This Row],[Entrega task 19]]="P","Pendiente",Tabla1428[[#This Row],[Entrega task 19]]-$C$51)</f>
        <v>Pendiente</v>
      </c>
      <c r="AU24" s="42" t="str">
        <f>IF(Tabla1428[[#This Row],[Entrega task 20]]="P","Pendiente",Tabla1428[[#This Row],[Entrega task 20]]-$C$52)</f>
        <v>Pendiente</v>
      </c>
      <c r="AV24" s="42" t="str">
        <f>IF(Tabla1428[[#This Row],[Entrega task 21]]="P","Pendiente",Tabla1428[[#This Row],[Entrega task 21]]-$C$53)</f>
        <v>Pendiente</v>
      </c>
      <c r="AW24" s="42" t="str">
        <f>IF(Tabla1428[[#This Row],[Entrega task 22]]="P","Pendiente",Tabla1428[[#This Row],[Entrega task 22]]-$C$54)</f>
        <v>Pendiente</v>
      </c>
      <c r="AX24" s="42" t="str">
        <f>IF(Tabla1428[[#This Row],[Entrega task 23]]="P","Pendiente",Tabla1428[[#This Row],[Entrega task 23]]-$C$55)</f>
        <v>Pendiente</v>
      </c>
      <c r="AY24" s="42" t="str">
        <f>IF(Tabla1428[[#This Row],[Entrega task 24]]="P","Pendiente",Tabla1428[[#This Row],[Entrega task 24]]-$C$56)</f>
        <v>Pendiente</v>
      </c>
      <c r="AZ24" s="42" t="str">
        <f>IF(Tabla1428[[#This Row],[Entrega task 25]]="P","Pendiente",Tabla1428[[#This Row],[Entrega task 25]]-$C$57)</f>
        <v>Pendiente</v>
      </c>
    </row>
    <row r="25" spans="1:53" x14ac:dyDescent="0.25">
      <c r="A25" s="45"/>
      <c r="B25" s="46"/>
      <c r="C25" s="20" t="s">
        <v>9</v>
      </c>
      <c r="D25" s="20" t="s">
        <v>9</v>
      </c>
      <c r="E25" s="20" t="s">
        <v>9</v>
      </c>
      <c r="F25" s="20" t="s">
        <v>9</v>
      </c>
      <c r="G25" s="20" t="s">
        <v>9</v>
      </c>
      <c r="H25" s="20" t="s">
        <v>9</v>
      </c>
      <c r="I25" s="20" t="s">
        <v>9</v>
      </c>
      <c r="J25" s="20" t="s">
        <v>9</v>
      </c>
      <c r="K25" s="20" t="s">
        <v>9</v>
      </c>
      <c r="L25" s="20" t="s">
        <v>9</v>
      </c>
      <c r="M25" s="20" t="s">
        <v>9</v>
      </c>
      <c r="N25" s="20" t="s">
        <v>9</v>
      </c>
      <c r="O25" s="20" t="s">
        <v>9</v>
      </c>
      <c r="P25" s="20" t="s">
        <v>9</v>
      </c>
      <c r="Q25" s="20" t="s">
        <v>9</v>
      </c>
      <c r="R25" s="20" t="s">
        <v>9</v>
      </c>
      <c r="S25" s="20" t="s">
        <v>9</v>
      </c>
      <c r="T25" s="20" t="s">
        <v>9</v>
      </c>
      <c r="U25" s="20" t="s">
        <v>9</v>
      </c>
      <c r="V25" s="20" t="s">
        <v>9</v>
      </c>
      <c r="W25" s="20" t="s">
        <v>9</v>
      </c>
      <c r="X25" s="20" t="s">
        <v>9</v>
      </c>
      <c r="Y25" s="20" t="s">
        <v>9</v>
      </c>
      <c r="Z25" s="20" t="s">
        <v>9</v>
      </c>
      <c r="AA25" s="20" t="s">
        <v>9</v>
      </c>
      <c r="AB25" s="40" t="str">
        <f>IF(Tabla1428[[#This Row],[Entrega  task 1 ]]="P","Pendiente",Tabla1428[[#This Row],[Entrega  task 1 ]]-$C$33)</f>
        <v>Pendiente</v>
      </c>
      <c r="AC25" s="41" t="str">
        <f>IF(Tabla1428[[#This Row],[Entrega task2]]="P","Pendiente",Tabla1428[[#This Row],[Entrega task2]]-$C$34)</f>
        <v>Pendiente</v>
      </c>
      <c r="AD25" s="43" t="str">
        <f>IF(Tabla1428[[#This Row],[Entrega task 3]]="P","Pendiente",Tabla1428[[#This Row],[Entrega task 3]]-$C$35)</f>
        <v>Pendiente</v>
      </c>
      <c r="AE25" s="43" t="str">
        <f>IF(Tabla1428[[#This Row],[Entrega task 4]]="P","Pendiente",Tabla1428[[#This Row],[Entrega task 4]]-$C$36)</f>
        <v>Pendiente</v>
      </c>
      <c r="AF25" s="43" t="str">
        <f>IF(Tabla1428[[#This Row],[Entrega task 5 ]]="P","Pendiente",Tabla1428[[#This Row],[Entrega task 5 ]]-$C$37)</f>
        <v>Pendiente</v>
      </c>
      <c r="AG25" s="43" t="str">
        <f>IF(Tabla1428[[#This Row],[Entrega task 6 ]]="P","Pendiente",Tabla1428[[#This Row],[Entrega task 6 ]]-$C$38)</f>
        <v>Pendiente</v>
      </c>
      <c r="AH25" s="43" t="str">
        <f>IF(Tabla1428[[#This Row],[Entrega task 7 ]]="P","Pendiente",Tabla1428[[#This Row],[Entrega task 7 ]]-$C$39)</f>
        <v>Pendiente</v>
      </c>
      <c r="AI25" s="43" t="str">
        <f>IF(Tabla1428[[#This Row],[Entrega task 8]]="P","Pendiente",Tabla1428[[#This Row],[Entrega task 8]]-$C$40)</f>
        <v>Pendiente</v>
      </c>
      <c r="AJ25" s="43" t="str">
        <f>IF(Tabla1428[[#This Row],[Entrega task 9]]="P","Pendiente",Tabla1428[[#This Row],[Entrega task 9]]-$C$41)</f>
        <v>Pendiente</v>
      </c>
      <c r="AK25" s="43" t="str">
        <f>IF(Tabla1428[[#This Row],[Entrega task 10]]="P","Pendiente",Tabla1428[[#This Row],[Entrega task 10]]-$C$42)</f>
        <v>Pendiente</v>
      </c>
      <c r="AL25" s="42" t="str">
        <f>IF(Tabla1428[[#This Row],[Entrega task 11]]="P","Pendiente",Tabla1428[[#This Row],[Entrega task 11]]-$C$43)</f>
        <v>Pendiente</v>
      </c>
      <c r="AM25" s="42" t="str">
        <f>IF(Tabla1428[[#This Row],[Entrega task 12]]="P","Pendiente",Tabla1428[[#This Row],[Entrega task 12]]-$C$44)</f>
        <v>Pendiente</v>
      </c>
      <c r="AN25" s="42" t="str">
        <f>IF(Tabla1428[[#This Row],[Entrega task 13]]="P","Pendiente",Tabla1428[[#This Row],[Entrega task 13]]-$C$45)</f>
        <v>Pendiente</v>
      </c>
      <c r="AO25" s="42" t="str">
        <f>IF(Tabla1428[[#This Row],[Entrega task 14]]="P","Pendiente",Tabla1428[[#This Row],[Entrega task 14]]-$C$46)</f>
        <v>Pendiente</v>
      </c>
      <c r="AP25" s="42" t="str">
        <f>IF(Tabla1428[[#This Row],[Entrega task 15]]="P","Pendiente",Tabla1428[[#This Row],[Entrega task 15]]-$C$47)</f>
        <v>Pendiente</v>
      </c>
      <c r="AQ25" s="42" t="str">
        <f>IF(Tabla1428[[#This Row],[Entrega task 16]]="P","Pendiente",Tabla1428[[#This Row],[Entrega task 16]]-$C$48)</f>
        <v>Pendiente</v>
      </c>
      <c r="AR25" s="42" t="str">
        <f>IF(Tabla1428[[#This Row],[Entrega task 17]]="P","Pendiente",Tabla1428[[#This Row],[Entrega task 17]]-$C$49)</f>
        <v>Pendiente</v>
      </c>
      <c r="AS25" s="42" t="str">
        <f>IF(Tabla1428[[#This Row],[Entrega task 18]]="P","Pendiente",Tabla1428[[#This Row],[Entrega task 18]]-$C$50)</f>
        <v>Pendiente</v>
      </c>
      <c r="AT25" s="42" t="str">
        <f>IF(Tabla1428[[#This Row],[Entrega task 19]]="P","Pendiente",Tabla1428[[#This Row],[Entrega task 19]]-$C$51)</f>
        <v>Pendiente</v>
      </c>
      <c r="AU25" s="42" t="str">
        <f>IF(Tabla1428[[#This Row],[Entrega task 20]]="P","Pendiente",Tabla1428[[#This Row],[Entrega task 20]]-$C$52)</f>
        <v>Pendiente</v>
      </c>
      <c r="AV25" s="42" t="str">
        <f>IF(Tabla1428[[#This Row],[Entrega task 21]]="P","Pendiente",Tabla1428[[#This Row],[Entrega task 21]]-$C$53)</f>
        <v>Pendiente</v>
      </c>
      <c r="AW25" s="42" t="str">
        <f>IF(Tabla1428[[#This Row],[Entrega task 22]]="P","Pendiente",Tabla1428[[#This Row],[Entrega task 22]]-$C$54)</f>
        <v>Pendiente</v>
      </c>
      <c r="AX25" s="42" t="str">
        <f>IF(Tabla1428[[#This Row],[Entrega task 23]]="P","Pendiente",Tabla1428[[#This Row],[Entrega task 23]]-$C$55)</f>
        <v>Pendiente</v>
      </c>
      <c r="AY25" s="42" t="str">
        <f>IF(Tabla1428[[#This Row],[Entrega task 24]]="P","Pendiente",Tabla1428[[#This Row],[Entrega task 24]]-$C$56)</f>
        <v>Pendiente</v>
      </c>
      <c r="AZ25" s="42" t="str">
        <f>IF(Tabla1428[[#This Row],[Entrega task 25]]="P","Pendiente",Tabla1428[[#This Row],[Entrega task 25]]-$C$57)</f>
        <v>Pendiente</v>
      </c>
    </row>
    <row r="26" spans="1:53" x14ac:dyDescent="0.25">
      <c r="A26" s="45"/>
      <c r="B26" s="46"/>
      <c r="C26" s="20" t="s">
        <v>9</v>
      </c>
      <c r="D26" s="20" t="s">
        <v>9</v>
      </c>
      <c r="E26" s="20" t="s">
        <v>9</v>
      </c>
      <c r="F26" s="20" t="s">
        <v>9</v>
      </c>
      <c r="G26" s="20" t="s">
        <v>9</v>
      </c>
      <c r="H26" s="20" t="s">
        <v>9</v>
      </c>
      <c r="I26" s="20" t="s">
        <v>9</v>
      </c>
      <c r="J26" s="20" t="s">
        <v>9</v>
      </c>
      <c r="K26" s="20" t="s">
        <v>9</v>
      </c>
      <c r="L26" s="20" t="s">
        <v>9</v>
      </c>
      <c r="M26" s="20" t="s">
        <v>9</v>
      </c>
      <c r="N26" s="20" t="s">
        <v>9</v>
      </c>
      <c r="O26" s="20" t="s">
        <v>9</v>
      </c>
      <c r="P26" s="20" t="s">
        <v>9</v>
      </c>
      <c r="Q26" s="20" t="s">
        <v>9</v>
      </c>
      <c r="R26" s="20" t="s">
        <v>9</v>
      </c>
      <c r="S26" s="20" t="s">
        <v>9</v>
      </c>
      <c r="T26" s="20" t="s">
        <v>9</v>
      </c>
      <c r="U26" s="20" t="s">
        <v>9</v>
      </c>
      <c r="V26" s="20" t="s">
        <v>9</v>
      </c>
      <c r="W26" s="20" t="s">
        <v>9</v>
      </c>
      <c r="X26" s="20" t="s">
        <v>9</v>
      </c>
      <c r="Y26" s="20" t="s">
        <v>9</v>
      </c>
      <c r="Z26" s="20" t="s">
        <v>9</v>
      </c>
      <c r="AA26" s="20" t="s">
        <v>9</v>
      </c>
      <c r="AB26" s="40" t="str">
        <f>IF(Tabla1428[[#This Row],[Entrega  task 1 ]]="P","Pendiente",Tabla1428[[#This Row],[Entrega  task 1 ]]-$C$33)</f>
        <v>Pendiente</v>
      </c>
      <c r="AC26" s="41" t="str">
        <f>IF(Tabla1428[[#This Row],[Entrega task2]]="P","Pendiente",Tabla1428[[#This Row],[Entrega task2]]-$C$34)</f>
        <v>Pendiente</v>
      </c>
      <c r="AD26" s="43" t="str">
        <f>IF(Tabla1428[[#This Row],[Entrega task 3]]="P","Pendiente",Tabla1428[[#This Row],[Entrega task 3]]-$C$35)</f>
        <v>Pendiente</v>
      </c>
      <c r="AE26" s="43" t="str">
        <f>IF(Tabla1428[[#This Row],[Entrega task 4]]="P","Pendiente",Tabla1428[[#This Row],[Entrega task 4]]-$C$36)</f>
        <v>Pendiente</v>
      </c>
      <c r="AF26" s="43" t="str">
        <f>IF(Tabla1428[[#This Row],[Entrega task 5 ]]="P","Pendiente",Tabla1428[[#This Row],[Entrega task 5 ]]-$C$37)</f>
        <v>Pendiente</v>
      </c>
      <c r="AG26" s="43" t="str">
        <f>IF(Tabla1428[[#This Row],[Entrega task 6 ]]="P","Pendiente",Tabla1428[[#This Row],[Entrega task 6 ]]-$C$38)</f>
        <v>Pendiente</v>
      </c>
      <c r="AH26" s="43" t="str">
        <f>IF(Tabla1428[[#This Row],[Entrega task 7 ]]="P","Pendiente",Tabla1428[[#This Row],[Entrega task 7 ]]-$C$39)</f>
        <v>Pendiente</v>
      </c>
      <c r="AI26" s="43" t="str">
        <f>IF(Tabla1428[[#This Row],[Entrega task 8]]="P","Pendiente",Tabla1428[[#This Row],[Entrega task 8]]-$C$40)</f>
        <v>Pendiente</v>
      </c>
      <c r="AJ26" s="43" t="str">
        <f>IF(Tabla1428[[#This Row],[Entrega task 9]]="P","Pendiente",Tabla1428[[#This Row],[Entrega task 9]]-$C$41)</f>
        <v>Pendiente</v>
      </c>
      <c r="AK26" s="43" t="str">
        <f>IF(Tabla1428[[#This Row],[Entrega task 10]]="P","Pendiente",Tabla1428[[#This Row],[Entrega task 10]]-$C$42)</f>
        <v>Pendiente</v>
      </c>
      <c r="AL26" s="42" t="str">
        <f>IF(Tabla1428[[#This Row],[Entrega task 11]]="P","Pendiente",Tabla1428[[#This Row],[Entrega task 11]]-$C$43)</f>
        <v>Pendiente</v>
      </c>
      <c r="AM26" s="42" t="str">
        <f>IF(Tabla1428[[#This Row],[Entrega task 12]]="P","Pendiente",Tabla1428[[#This Row],[Entrega task 12]]-$C$44)</f>
        <v>Pendiente</v>
      </c>
      <c r="AN26" s="42" t="str">
        <f>IF(Tabla1428[[#This Row],[Entrega task 13]]="P","Pendiente",Tabla1428[[#This Row],[Entrega task 13]]-$C$45)</f>
        <v>Pendiente</v>
      </c>
      <c r="AO26" s="42" t="str">
        <f>IF(Tabla1428[[#This Row],[Entrega task 14]]="P","Pendiente",Tabla1428[[#This Row],[Entrega task 14]]-$C$46)</f>
        <v>Pendiente</v>
      </c>
      <c r="AP26" s="42" t="str">
        <f>IF(Tabla1428[[#This Row],[Entrega task 15]]="P","Pendiente",Tabla1428[[#This Row],[Entrega task 15]]-$C$47)</f>
        <v>Pendiente</v>
      </c>
      <c r="AQ26" s="42" t="str">
        <f>IF(Tabla1428[[#This Row],[Entrega task 16]]="P","Pendiente",Tabla1428[[#This Row],[Entrega task 16]]-$C$48)</f>
        <v>Pendiente</v>
      </c>
      <c r="AR26" s="42" t="str">
        <f>IF(Tabla1428[[#This Row],[Entrega task 17]]="P","Pendiente",Tabla1428[[#This Row],[Entrega task 17]]-$C$49)</f>
        <v>Pendiente</v>
      </c>
      <c r="AS26" s="42" t="str">
        <f>IF(Tabla1428[[#This Row],[Entrega task 18]]="P","Pendiente",Tabla1428[[#This Row],[Entrega task 18]]-$C$50)</f>
        <v>Pendiente</v>
      </c>
      <c r="AT26" s="42" t="str">
        <f>IF(Tabla1428[[#This Row],[Entrega task 19]]="P","Pendiente",Tabla1428[[#This Row],[Entrega task 19]]-$C$51)</f>
        <v>Pendiente</v>
      </c>
      <c r="AU26" s="42" t="str">
        <f>IF(Tabla1428[[#This Row],[Entrega task 20]]="P","Pendiente",Tabla1428[[#This Row],[Entrega task 20]]-$C$52)</f>
        <v>Pendiente</v>
      </c>
      <c r="AV26" s="42" t="str">
        <f>IF(Tabla1428[[#This Row],[Entrega task 21]]="P","Pendiente",Tabla1428[[#This Row],[Entrega task 21]]-$C$53)</f>
        <v>Pendiente</v>
      </c>
      <c r="AW26" s="42" t="str">
        <f>IF(Tabla1428[[#This Row],[Entrega task 22]]="P","Pendiente",Tabla1428[[#This Row],[Entrega task 22]]-$C$54)</f>
        <v>Pendiente</v>
      </c>
      <c r="AX26" s="42" t="str">
        <f>IF(Tabla1428[[#This Row],[Entrega task 23]]="P","Pendiente",Tabla1428[[#This Row],[Entrega task 23]]-$C$55)</f>
        <v>Pendiente</v>
      </c>
      <c r="AY26" s="42" t="str">
        <f>IF(Tabla1428[[#This Row],[Entrega task 24]]="P","Pendiente",Tabla1428[[#This Row],[Entrega task 24]]-$C$56)</f>
        <v>Pendiente</v>
      </c>
      <c r="AZ26" s="42" t="str">
        <f>IF(Tabla1428[[#This Row],[Entrega task 25]]="P","Pendiente",Tabla1428[[#This Row],[Entrega task 25]]-$C$57)</f>
        <v>Pendiente</v>
      </c>
    </row>
    <row r="27" spans="1:53" x14ac:dyDescent="0.25">
      <c r="A27" s="45"/>
      <c r="B27" s="46"/>
      <c r="C27" s="20" t="s">
        <v>9</v>
      </c>
      <c r="D27" s="20" t="s">
        <v>9</v>
      </c>
      <c r="E27" s="20" t="s">
        <v>9</v>
      </c>
      <c r="F27" s="20" t="s">
        <v>9</v>
      </c>
      <c r="G27" s="20" t="s">
        <v>9</v>
      </c>
      <c r="H27" s="20" t="s">
        <v>9</v>
      </c>
      <c r="I27" s="20" t="s">
        <v>9</v>
      </c>
      <c r="J27" s="20" t="s">
        <v>9</v>
      </c>
      <c r="K27" s="20" t="s">
        <v>9</v>
      </c>
      <c r="L27" s="20" t="s">
        <v>9</v>
      </c>
      <c r="M27" s="20" t="s">
        <v>9</v>
      </c>
      <c r="N27" s="20" t="s">
        <v>9</v>
      </c>
      <c r="O27" s="20" t="s">
        <v>9</v>
      </c>
      <c r="P27" s="20" t="s">
        <v>9</v>
      </c>
      <c r="Q27" s="20" t="s">
        <v>9</v>
      </c>
      <c r="R27" s="20" t="s">
        <v>9</v>
      </c>
      <c r="S27" s="20" t="s">
        <v>9</v>
      </c>
      <c r="T27" s="20" t="s">
        <v>9</v>
      </c>
      <c r="U27" s="20" t="s">
        <v>9</v>
      </c>
      <c r="V27" s="20" t="s">
        <v>9</v>
      </c>
      <c r="W27" s="20" t="s">
        <v>9</v>
      </c>
      <c r="X27" s="20" t="s">
        <v>9</v>
      </c>
      <c r="Y27" s="20" t="s">
        <v>9</v>
      </c>
      <c r="Z27" s="20" t="s">
        <v>9</v>
      </c>
      <c r="AA27" s="20" t="s">
        <v>9</v>
      </c>
      <c r="AB27" s="40" t="str">
        <f>IF(Tabla1428[[#This Row],[Entrega  task 1 ]]="P","Pendiente",Tabla1428[[#This Row],[Entrega  task 1 ]]-$C$33)</f>
        <v>Pendiente</v>
      </c>
      <c r="AC27" s="41" t="str">
        <f>IF(Tabla1428[[#This Row],[Entrega task2]]="P","Pendiente",Tabla1428[[#This Row],[Entrega task2]]-$C$34)</f>
        <v>Pendiente</v>
      </c>
      <c r="AD27" s="43" t="str">
        <f>IF(Tabla1428[[#This Row],[Entrega task 3]]="P","Pendiente",Tabla1428[[#This Row],[Entrega task 3]]-$C$35)</f>
        <v>Pendiente</v>
      </c>
      <c r="AE27" s="43" t="str">
        <f>IF(Tabla1428[[#This Row],[Entrega task 4]]="P","Pendiente",Tabla1428[[#This Row],[Entrega task 4]]-$C$36)</f>
        <v>Pendiente</v>
      </c>
      <c r="AF27" s="43" t="str">
        <f>IF(Tabla1428[[#This Row],[Entrega task 5 ]]="P","Pendiente",Tabla1428[[#This Row],[Entrega task 5 ]]-$C$37)</f>
        <v>Pendiente</v>
      </c>
      <c r="AG27" s="43" t="str">
        <f>IF(Tabla1428[[#This Row],[Entrega task 6 ]]="P","Pendiente",Tabla1428[[#This Row],[Entrega task 6 ]]-$C$38)</f>
        <v>Pendiente</v>
      </c>
      <c r="AH27" s="43" t="str">
        <f>IF(Tabla1428[[#This Row],[Entrega task 7 ]]="P","Pendiente",Tabla1428[[#This Row],[Entrega task 7 ]]-$C$39)</f>
        <v>Pendiente</v>
      </c>
      <c r="AI27" s="43" t="str">
        <f>IF(Tabla1428[[#This Row],[Entrega task 8]]="P","Pendiente",Tabla1428[[#This Row],[Entrega task 8]]-$C$40)</f>
        <v>Pendiente</v>
      </c>
      <c r="AJ27" s="43" t="str">
        <f>IF(Tabla1428[[#This Row],[Entrega task 9]]="P","Pendiente",Tabla1428[[#This Row],[Entrega task 9]]-$C$41)</f>
        <v>Pendiente</v>
      </c>
      <c r="AK27" s="43" t="str">
        <f>IF(Tabla1428[[#This Row],[Entrega task 10]]="P","Pendiente",Tabla1428[[#This Row],[Entrega task 10]]-$C$42)</f>
        <v>Pendiente</v>
      </c>
      <c r="AL27" s="42" t="str">
        <f>IF(Tabla1428[[#This Row],[Entrega task 11]]="P","Pendiente",Tabla1428[[#This Row],[Entrega task 11]]-$C$43)</f>
        <v>Pendiente</v>
      </c>
      <c r="AM27" s="42" t="str">
        <f>IF(Tabla1428[[#This Row],[Entrega task 12]]="P","Pendiente",Tabla1428[[#This Row],[Entrega task 12]]-$C$44)</f>
        <v>Pendiente</v>
      </c>
      <c r="AN27" s="42" t="str">
        <f>IF(Tabla1428[[#This Row],[Entrega task 13]]="P","Pendiente",Tabla1428[[#This Row],[Entrega task 13]]-$C$45)</f>
        <v>Pendiente</v>
      </c>
      <c r="AO27" s="42" t="str">
        <f>IF(Tabla1428[[#This Row],[Entrega task 14]]="P","Pendiente",Tabla1428[[#This Row],[Entrega task 14]]-$C$46)</f>
        <v>Pendiente</v>
      </c>
      <c r="AP27" s="42" t="str">
        <f>IF(Tabla1428[[#This Row],[Entrega task 15]]="P","Pendiente",Tabla1428[[#This Row],[Entrega task 15]]-$C$47)</f>
        <v>Pendiente</v>
      </c>
      <c r="AQ27" s="42" t="str">
        <f>IF(Tabla1428[[#This Row],[Entrega task 16]]="P","Pendiente",Tabla1428[[#This Row],[Entrega task 16]]-$C$48)</f>
        <v>Pendiente</v>
      </c>
      <c r="AR27" s="42" t="str">
        <f>IF(Tabla1428[[#This Row],[Entrega task 17]]="P","Pendiente",Tabla1428[[#This Row],[Entrega task 17]]-$C$49)</f>
        <v>Pendiente</v>
      </c>
      <c r="AS27" s="42" t="str">
        <f>IF(Tabla1428[[#This Row],[Entrega task 18]]="P","Pendiente",Tabla1428[[#This Row],[Entrega task 18]]-$C$50)</f>
        <v>Pendiente</v>
      </c>
      <c r="AT27" s="42" t="str">
        <f>IF(Tabla1428[[#This Row],[Entrega task 19]]="P","Pendiente",Tabla1428[[#This Row],[Entrega task 19]]-$C$51)</f>
        <v>Pendiente</v>
      </c>
      <c r="AU27" s="42" t="str">
        <f>IF(Tabla1428[[#This Row],[Entrega task 20]]="P","Pendiente",Tabla1428[[#This Row],[Entrega task 20]]-$C$52)</f>
        <v>Pendiente</v>
      </c>
      <c r="AV27" s="42" t="str">
        <f>IF(Tabla1428[[#This Row],[Entrega task 21]]="P","Pendiente",Tabla1428[[#This Row],[Entrega task 21]]-$C$53)</f>
        <v>Pendiente</v>
      </c>
      <c r="AW27" s="42" t="str">
        <f>IF(Tabla1428[[#This Row],[Entrega task 22]]="P","Pendiente",Tabla1428[[#This Row],[Entrega task 22]]-$C$54)</f>
        <v>Pendiente</v>
      </c>
      <c r="AX27" s="42" t="str">
        <f>IF(Tabla1428[[#This Row],[Entrega task 23]]="P","Pendiente",Tabla1428[[#This Row],[Entrega task 23]]-$C$55)</f>
        <v>Pendiente</v>
      </c>
      <c r="AY27" s="42" t="str">
        <f>IF(Tabla1428[[#This Row],[Entrega task 24]]="P","Pendiente",Tabla1428[[#This Row],[Entrega task 24]]-$C$56)</f>
        <v>Pendiente</v>
      </c>
      <c r="AZ27" s="42" t="str">
        <f>IF(Tabla1428[[#This Row],[Entrega task 25]]="P","Pendiente",Tabla1428[[#This Row],[Entrega task 25]]-$C$57)</f>
        <v>Pendiente</v>
      </c>
    </row>
    <row r="28" spans="1:53" x14ac:dyDescent="0.25">
      <c r="A28" s="45"/>
      <c r="B28" s="46"/>
      <c r="C28" s="20" t="s">
        <v>9</v>
      </c>
      <c r="D28" s="20" t="s">
        <v>9</v>
      </c>
      <c r="E28" s="20" t="s">
        <v>9</v>
      </c>
      <c r="F28" s="20" t="s">
        <v>9</v>
      </c>
      <c r="G28" s="20" t="s">
        <v>9</v>
      </c>
      <c r="H28" s="20" t="s">
        <v>9</v>
      </c>
      <c r="I28" s="20" t="s">
        <v>9</v>
      </c>
      <c r="J28" s="20" t="s">
        <v>9</v>
      </c>
      <c r="K28" s="20" t="s">
        <v>9</v>
      </c>
      <c r="L28" s="20" t="s">
        <v>9</v>
      </c>
      <c r="M28" s="20" t="s">
        <v>9</v>
      </c>
      <c r="N28" s="20" t="s">
        <v>9</v>
      </c>
      <c r="O28" s="20" t="s">
        <v>9</v>
      </c>
      <c r="P28" s="20" t="s">
        <v>9</v>
      </c>
      <c r="Q28" s="20" t="s">
        <v>9</v>
      </c>
      <c r="R28" s="20" t="s">
        <v>9</v>
      </c>
      <c r="S28" s="20" t="s">
        <v>9</v>
      </c>
      <c r="T28" s="20" t="s">
        <v>9</v>
      </c>
      <c r="U28" s="20" t="s">
        <v>9</v>
      </c>
      <c r="V28" s="20" t="s">
        <v>9</v>
      </c>
      <c r="W28" s="20" t="s">
        <v>9</v>
      </c>
      <c r="X28" s="20" t="s">
        <v>9</v>
      </c>
      <c r="Y28" s="20" t="s">
        <v>9</v>
      </c>
      <c r="Z28" s="20" t="s">
        <v>9</v>
      </c>
      <c r="AA28" s="20" t="s">
        <v>9</v>
      </c>
      <c r="AB28" s="40" t="str">
        <f>IF(Tabla1428[[#This Row],[Entrega  task 1 ]]="P","Pendiente",Tabla1428[[#This Row],[Entrega  task 1 ]]-$C$33)</f>
        <v>Pendiente</v>
      </c>
      <c r="AC28" s="41" t="str">
        <f>IF(Tabla1428[[#This Row],[Entrega task2]]="P","Pendiente",Tabla1428[[#This Row],[Entrega task2]]-$C$34)</f>
        <v>Pendiente</v>
      </c>
      <c r="AD28" s="42" t="str">
        <f>IF(Tabla1428[[#This Row],[Entrega task 3]]="P","Pendiente",Tabla1428[[#This Row],[Entrega task 3]]-$C$35)</f>
        <v>Pendiente</v>
      </c>
      <c r="AE28" s="42" t="str">
        <f>IF(Tabla1428[[#This Row],[Entrega task 4]]="P","Pendiente",Tabla1428[[#This Row],[Entrega task 4]]-$C$36)</f>
        <v>Pendiente</v>
      </c>
      <c r="AF28" s="42" t="str">
        <f>IF(Tabla1428[[#This Row],[Entrega task 5 ]]="P","Pendiente",Tabla1428[[#This Row],[Entrega task 5 ]]-$C$37)</f>
        <v>Pendiente</v>
      </c>
      <c r="AG28" s="42" t="str">
        <f>IF(Tabla1428[[#This Row],[Entrega task 6 ]]="P","Pendiente",Tabla1428[[#This Row],[Entrega task 6 ]]-$C$38)</f>
        <v>Pendiente</v>
      </c>
      <c r="AH28" s="42" t="str">
        <f>IF(Tabla1428[[#This Row],[Entrega task 7 ]]="P","Pendiente",Tabla1428[[#This Row],[Entrega task 7 ]]-$C$39)</f>
        <v>Pendiente</v>
      </c>
      <c r="AI28" s="42" t="str">
        <f>IF(Tabla1428[[#This Row],[Entrega task 8]]="P","Pendiente",Tabla1428[[#This Row],[Entrega task 8]]-$C$40)</f>
        <v>Pendiente</v>
      </c>
      <c r="AJ28" s="43" t="str">
        <f>IF(Tabla1428[[#This Row],[Entrega task 9]]="P","Pendiente",Tabla1428[[#This Row],[Entrega task 9]]-$C$41)</f>
        <v>Pendiente</v>
      </c>
      <c r="AK28" s="43" t="str">
        <f>IF(Tabla1428[[#This Row],[Entrega task 10]]="P","Pendiente",Tabla1428[[#This Row],[Entrega task 10]]-$C$42)</f>
        <v>Pendiente</v>
      </c>
      <c r="AL28" s="42" t="str">
        <f>IF(Tabla1428[[#This Row],[Entrega task 11]]="P","Pendiente",Tabla1428[[#This Row],[Entrega task 11]]-$C$43)</f>
        <v>Pendiente</v>
      </c>
      <c r="AM28" s="42" t="str">
        <f>IF(Tabla1428[[#This Row],[Entrega task 12]]="P","Pendiente",Tabla1428[[#This Row],[Entrega task 12]]-$C$44)</f>
        <v>Pendiente</v>
      </c>
      <c r="AN28" s="42" t="str">
        <f>IF(Tabla1428[[#This Row],[Entrega task 13]]="P","Pendiente",Tabla1428[[#This Row],[Entrega task 13]]-$C$45)</f>
        <v>Pendiente</v>
      </c>
      <c r="AO28" s="42" t="str">
        <f>IF(Tabla1428[[#This Row],[Entrega task 14]]="P","Pendiente",Tabla1428[[#This Row],[Entrega task 14]]-$C$46)</f>
        <v>Pendiente</v>
      </c>
      <c r="AP28" s="42" t="str">
        <f>IF(Tabla1428[[#This Row],[Entrega task 15]]="P","Pendiente",Tabla1428[[#This Row],[Entrega task 15]]-$C$47)</f>
        <v>Pendiente</v>
      </c>
      <c r="AQ28" s="42" t="str">
        <f>IF(Tabla1428[[#This Row],[Entrega task 16]]="P","Pendiente",Tabla1428[[#This Row],[Entrega task 16]]-$C$48)</f>
        <v>Pendiente</v>
      </c>
      <c r="AR28" s="42" t="str">
        <f>IF(Tabla1428[[#This Row],[Entrega task 17]]="P","Pendiente",Tabla1428[[#This Row],[Entrega task 17]]-$C$49)</f>
        <v>Pendiente</v>
      </c>
      <c r="AS28" s="42" t="str">
        <f>IF(Tabla1428[[#This Row],[Entrega task 18]]="P","Pendiente",Tabla1428[[#This Row],[Entrega task 18]]-$C$50)</f>
        <v>Pendiente</v>
      </c>
      <c r="AT28" s="42" t="str">
        <f>IF(Tabla1428[[#This Row],[Entrega task 19]]="P","Pendiente",Tabla1428[[#This Row],[Entrega task 19]]-$C$51)</f>
        <v>Pendiente</v>
      </c>
      <c r="AU28" s="42" t="str">
        <f>IF(Tabla1428[[#This Row],[Entrega task 20]]="P","Pendiente",Tabla1428[[#This Row],[Entrega task 20]]-$C$52)</f>
        <v>Pendiente</v>
      </c>
      <c r="AV28" s="42" t="str">
        <f>IF(Tabla1428[[#This Row],[Entrega task 21]]="P","Pendiente",Tabla1428[[#This Row],[Entrega task 21]]-$C$53)</f>
        <v>Pendiente</v>
      </c>
      <c r="AW28" s="42" t="str">
        <f>IF(Tabla1428[[#This Row],[Entrega task 22]]="P","Pendiente",Tabla1428[[#This Row],[Entrega task 22]]-$C$54)</f>
        <v>Pendiente</v>
      </c>
      <c r="AX28" s="42" t="str">
        <f>IF(Tabla1428[[#This Row],[Entrega task 23]]="P","Pendiente",Tabla1428[[#This Row],[Entrega task 23]]-$C$55)</f>
        <v>Pendiente</v>
      </c>
      <c r="AY28" s="42" t="str">
        <f>IF(Tabla1428[[#This Row],[Entrega task 24]]="P","Pendiente",Tabla1428[[#This Row],[Entrega task 24]]-$C$56)</f>
        <v>Pendiente</v>
      </c>
      <c r="AZ28" s="42" t="str">
        <f>IF(Tabla1428[[#This Row],[Entrega task 25]]="P","Pendiente",Tabla1428[[#This Row],[Entrega task 25]]-$C$57)</f>
        <v>Pendiente</v>
      </c>
    </row>
    <row r="29" spans="1:53" x14ac:dyDescent="0.25">
      <c r="A29" s="45"/>
      <c r="B29" s="46"/>
      <c r="C29" s="20" t="s">
        <v>9</v>
      </c>
      <c r="D29" s="20" t="s">
        <v>9</v>
      </c>
      <c r="E29" s="20" t="s">
        <v>9</v>
      </c>
      <c r="F29" s="20" t="s">
        <v>9</v>
      </c>
      <c r="G29" s="20" t="s">
        <v>9</v>
      </c>
      <c r="H29" s="20" t="s">
        <v>9</v>
      </c>
      <c r="I29" s="20" t="s">
        <v>9</v>
      </c>
      <c r="J29" s="20" t="s">
        <v>9</v>
      </c>
      <c r="K29" s="20" t="s">
        <v>9</v>
      </c>
      <c r="L29" s="20" t="s">
        <v>9</v>
      </c>
      <c r="M29" s="20" t="s">
        <v>9</v>
      </c>
      <c r="N29" s="20" t="s">
        <v>9</v>
      </c>
      <c r="O29" s="20" t="s">
        <v>9</v>
      </c>
      <c r="P29" s="20" t="s">
        <v>9</v>
      </c>
      <c r="Q29" s="20" t="s">
        <v>9</v>
      </c>
      <c r="R29" s="20" t="s">
        <v>9</v>
      </c>
      <c r="S29" s="20" t="s">
        <v>9</v>
      </c>
      <c r="T29" s="20" t="s">
        <v>9</v>
      </c>
      <c r="U29" s="20" t="s">
        <v>9</v>
      </c>
      <c r="V29" s="20" t="s">
        <v>9</v>
      </c>
      <c r="W29" s="20" t="s">
        <v>9</v>
      </c>
      <c r="X29" s="20" t="s">
        <v>9</v>
      </c>
      <c r="Y29" s="20" t="s">
        <v>9</v>
      </c>
      <c r="Z29" s="20" t="s">
        <v>9</v>
      </c>
      <c r="AA29" s="20" t="s">
        <v>9</v>
      </c>
      <c r="AB29" s="40" t="str">
        <f>IF(Tabla1428[[#This Row],[Entrega  task 1 ]]="P","Pendiente",Tabla1428[[#This Row],[Entrega  task 1 ]]-$C$33)</f>
        <v>Pendiente</v>
      </c>
      <c r="AC29" s="41" t="str">
        <f>IF(Tabla1428[[#This Row],[Entrega task2]]="P","Pendiente",Tabla1428[[#This Row],[Entrega task2]]-$C$34)</f>
        <v>Pendiente</v>
      </c>
      <c r="AD29" s="43" t="str">
        <f>IF(Tabla1428[[#This Row],[Entrega task 3]]="P","Pendiente",Tabla1428[[#This Row],[Entrega task 3]]-$C$35)</f>
        <v>Pendiente</v>
      </c>
      <c r="AE29" s="43" t="str">
        <f>IF(Tabla1428[[#This Row],[Entrega task 4]]="P","Pendiente",Tabla1428[[#This Row],[Entrega task 4]]-$C$36)</f>
        <v>Pendiente</v>
      </c>
      <c r="AF29" s="43" t="str">
        <f>IF(Tabla1428[[#This Row],[Entrega task 5 ]]="P","Pendiente",Tabla1428[[#This Row],[Entrega task 5 ]]-$C$37)</f>
        <v>Pendiente</v>
      </c>
      <c r="AG29" s="43" t="str">
        <f>IF(Tabla1428[[#This Row],[Entrega task 6 ]]="P","Pendiente",Tabla1428[[#This Row],[Entrega task 6 ]]-$C$38)</f>
        <v>Pendiente</v>
      </c>
      <c r="AH29" s="43" t="str">
        <f>IF(Tabla1428[[#This Row],[Entrega task 7 ]]="P","Pendiente",Tabla1428[[#This Row],[Entrega task 7 ]]-$C$39)</f>
        <v>Pendiente</v>
      </c>
      <c r="AI29" s="43" t="str">
        <f>IF(Tabla1428[[#This Row],[Entrega task 8]]="P","Pendiente",Tabla1428[[#This Row],[Entrega task 8]]-$C$40)</f>
        <v>Pendiente</v>
      </c>
      <c r="AJ29" s="43" t="str">
        <f>IF(Tabla1428[[#This Row],[Entrega task 9]]="P","Pendiente",Tabla1428[[#This Row],[Entrega task 9]]-$C$41)</f>
        <v>Pendiente</v>
      </c>
      <c r="AK29" s="43" t="str">
        <f>IF(Tabla1428[[#This Row],[Entrega task 10]]="P","Pendiente",Tabla1428[[#This Row],[Entrega task 10]]-$C$42)</f>
        <v>Pendiente</v>
      </c>
      <c r="AL29" s="42" t="str">
        <f>IF(Tabla1428[[#This Row],[Entrega task 11]]="P","Pendiente",Tabla1428[[#This Row],[Entrega task 11]]-$C$43)</f>
        <v>Pendiente</v>
      </c>
      <c r="AM29" s="42" t="str">
        <f>IF(Tabla1428[[#This Row],[Entrega task 12]]="P","Pendiente",Tabla1428[[#This Row],[Entrega task 12]]-$C$44)</f>
        <v>Pendiente</v>
      </c>
      <c r="AN29" s="42" t="str">
        <f>IF(Tabla1428[[#This Row],[Entrega task 13]]="P","Pendiente",Tabla1428[[#This Row],[Entrega task 13]]-$C$45)</f>
        <v>Pendiente</v>
      </c>
      <c r="AO29" s="42" t="str">
        <f>IF(Tabla1428[[#This Row],[Entrega task 14]]="P","Pendiente",Tabla1428[[#This Row],[Entrega task 14]]-$C$46)</f>
        <v>Pendiente</v>
      </c>
      <c r="AP29" s="42" t="str">
        <f>IF(Tabla1428[[#This Row],[Entrega task 15]]="P","Pendiente",Tabla1428[[#This Row],[Entrega task 15]]-$C$47)</f>
        <v>Pendiente</v>
      </c>
      <c r="AQ29" s="42" t="str">
        <f>IF(Tabla1428[[#This Row],[Entrega task 16]]="P","Pendiente",Tabla1428[[#This Row],[Entrega task 16]]-$C$48)</f>
        <v>Pendiente</v>
      </c>
      <c r="AR29" s="42" t="str">
        <f>IF(Tabla1428[[#This Row],[Entrega task 17]]="P","Pendiente",Tabla1428[[#This Row],[Entrega task 17]]-$C$49)</f>
        <v>Pendiente</v>
      </c>
      <c r="AS29" s="42" t="str">
        <f>IF(Tabla1428[[#This Row],[Entrega task 18]]="P","Pendiente",Tabla1428[[#This Row],[Entrega task 18]]-$C$50)</f>
        <v>Pendiente</v>
      </c>
      <c r="AT29" s="42" t="str">
        <f>IF(Tabla1428[[#This Row],[Entrega task 19]]="P","Pendiente",Tabla1428[[#This Row],[Entrega task 19]]-$C$51)</f>
        <v>Pendiente</v>
      </c>
      <c r="AU29" s="42" t="str">
        <f>IF(Tabla1428[[#This Row],[Entrega task 20]]="P","Pendiente",Tabla1428[[#This Row],[Entrega task 20]]-$C$52)</f>
        <v>Pendiente</v>
      </c>
      <c r="AV29" s="42" t="str">
        <f>IF(Tabla1428[[#This Row],[Entrega task 21]]="P","Pendiente",Tabla1428[[#This Row],[Entrega task 21]]-$C$53)</f>
        <v>Pendiente</v>
      </c>
      <c r="AW29" s="42" t="str">
        <f>IF(Tabla1428[[#This Row],[Entrega task 22]]="P","Pendiente",Tabla1428[[#This Row],[Entrega task 22]]-$C$54)</f>
        <v>Pendiente</v>
      </c>
      <c r="AX29" s="42" t="str">
        <f>IF(Tabla1428[[#This Row],[Entrega task 23]]="P","Pendiente",Tabla1428[[#This Row],[Entrega task 23]]-$C$55)</f>
        <v>Pendiente</v>
      </c>
      <c r="AY29" s="42" t="str">
        <f>IF(Tabla1428[[#This Row],[Entrega task 24]]="P","Pendiente",Tabla1428[[#This Row],[Entrega task 24]]-$C$56)</f>
        <v>Pendiente</v>
      </c>
      <c r="AZ29" s="42" t="str">
        <f>IF(Tabla1428[[#This Row],[Entrega task 25]]="P","Pendiente",Tabla1428[[#This Row],[Entrega task 25]]-$C$57)</f>
        <v>Pendiente</v>
      </c>
    </row>
    <row r="30" spans="1:53" ht="15.75" thickBot="1" x14ac:dyDescent="0.3">
      <c r="A30" s="47"/>
      <c r="B30" s="48"/>
      <c r="C30" s="20" t="s">
        <v>9</v>
      </c>
      <c r="D30" s="20" t="s">
        <v>9</v>
      </c>
      <c r="E30" s="20" t="s">
        <v>9</v>
      </c>
      <c r="F30" s="20" t="s">
        <v>9</v>
      </c>
      <c r="G30" s="20" t="s">
        <v>9</v>
      </c>
      <c r="H30" s="20" t="s">
        <v>9</v>
      </c>
      <c r="I30" s="20" t="s">
        <v>9</v>
      </c>
      <c r="J30" s="20" t="s">
        <v>9</v>
      </c>
      <c r="K30" s="20" t="s">
        <v>9</v>
      </c>
      <c r="L30" s="20" t="s">
        <v>9</v>
      </c>
      <c r="M30" s="20" t="s">
        <v>9</v>
      </c>
      <c r="N30" s="20" t="s">
        <v>9</v>
      </c>
      <c r="O30" s="20" t="s">
        <v>9</v>
      </c>
      <c r="P30" s="20" t="s">
        <v>9</v>
      </c>
      <c r="Q30" s="20" t="s">
        <v>9</v>
      </c>
      <c r="R30" s="20" t="s">
        <v>9</v>
      </c>
      <c r="S30" s="20" t="s">
        <v>9</v>
      </c>
      <c r="T30" s="20" t="s">
        <v>9</v>
      </c>
      <c r="U30" s="20" t="s">
        <v>9</v>
      </c>
      <c r="V30" s="20" t="s">
        <v>9</v>
      </c>
      <c r="W30" s="20" t="s">
        <v>9</v>
      </c>
      <c r="X30" s="20" t="s">
        <v>9</v>
      </c>
      <c r="Y30" s="20" t="s">
        <v>9</v>
      </c>
      <c r="Z30" s="20" t="s">
        <v>9</v>
      </c>
      <c r="AA30" s="20" t="s">
        <v>9</v>
      </c>
      <c r="AB30" s="40" t="str">
        <f>IF(Tabla1428[[#This Row],[Entrega  task 1 ]]="P","Pendiente",Tabla1428[[#This Row],[Entrega  task 1 ]]-$C$33)</f>
        <v>Pendiente</v>
      </c>
      <c r="AC30" s="41" t="str">
        <f>IF(Tabla1428[[#This Row],[Entrega task2]]="P","Pendiente",Tabla1428[[#This Row],[Entrega task2]]-$C$34)</f>
        <v>Pendiente</v>
      </c>
      <c r="AD30" s="43" t="str">
        <f>IF(Tabla1428[[#This Row],[Entrega task 3]]="P","Pendiente",Tabla1428[[#This Row],[Entrega task 3]]-$C$35)</f>
        <v>Pendiente</v>
      </c>
      <c r="AE30" s="43" t="str">
        <f>IF(Tabla1428[[#This Row],[Entrega task 4]]="P","Pendiente",Tabla1428[[#This Row],[Entrega task 4]]-$C$36)</f>
        <v>Pendiente</v>
      </c>
      <c r="AF30" s="43" t="str">
        <f>IF(Tabla1428[[#This Row],[Entrega task 5 ]]="P","Pendiente",Tabla1428[[#This Row],[Entrega task 5 ]]-$C$37)</f>
        <v>Pendiente</v>
      </c>
      <c r="AG30" s="43" t="str">
        <f>IF(Tabla1428[[#This Row],[Entrega task 6 ]]="P","Pendiente",Tabla1428[[#This Row],[Entrega task 6 ]]-$C$38)</f>
        <v>Pendiente</v>
      </c>
      <c r="AH30" s="43" t="str">
        <f>IF(Tabla1428[[#This Row],[Entrega task 7 ]]="P","Pendiente",Tabla1428[[#This Row],[Entrega task 7 ]]-$C$39)</f>
        <v>Pendiente</v>
      </c>
      <c r="AI30" s="43" t="str">
        <f>IF(Tabla1428[[#This Row],[Entrega task 8]]="P","Pendiente",Tabla1428[[#This Row],[Entrega task 8]]-$C$40)</f>
        <v>Pendiente</v>
      </c>
      <c r="AJ30" s="43" t="str">
        <f>IF(Tabla1428[[#This Row],[Entrega task 9]]="P","Pendiente",Tabla1428[[#This Row],[Entrega task 9]]-$C$41)</f>
        <v>Pendiente</v>
      </c>
      <c r="AK30" s="43" t="str">
        <f>IF(Tabla1428[[#This Row],[Entrega task 10]]="P","Pendiente",Tabla1428[[#This Row],[Entrega task 10]]-$C$42)</f>
        <v>Pendiente</v>
      </c>
      <c r="AL30" s="42" t="str">
        <f>IF(Tabla1428[[#This Row],[Entrega task 11]]="P","Pendiente",Tabla1428[[#This Row],[Entrega task 11]]-$C$43)</f>
        <v>Pendiente</v>
      </c>
      <c r="AM30" s="42" t="str">
        <f>IF(Tabla1428[[#This Row],[Entrega task 12]]="P","Pendiente",Tabla1428[[#This Row],[Entrega task 12]]-$C$44)</f>
        <v>Pendiente</v>
      </c>
      <c r="AN30" s="42" t="str">
        <f>IF(Tabla1428[[#This Row],[Entrega task 13]]="P","Pendiente",Tabla1428[[#This Row],[Entrega task 13]]-$C$45)</f>
        <v>Pendiente</v>
      </c>
      <c r="AO30" s="42" t="str">
        <f>IF(Tabla1428[[#This Row],[Entrega task 14]]="P","Pendiente",Tabla1428[[#This Row],[Entrega task 14]]-$C$46)</f>
        <v>Pendiente</v>
      </c>
      <c r="AP30" s="42" t="str">
        <f>IF(Tabla1428[[#This Row],[Entrega task 15]]="P","Pendiente",Tabla1428[[#This Row],[Entrega task 15]]-$C$47)</f>
        <v>Pendiente</v>
      </c>
      <c r="AQ30" s="42" t="str">
        <f>IF(Tabla1428[[#This Row],[Entrega task 16]]="P","Pendiente",Tabla1428[[#This Row],[Entrega task 16]]-$C$48)</f>
        <v>Pendiente</v>
      </c>
      <c r="AR30" s="42" t="str">
        <f>IF(Tabla1428[[#This Row],[Entrega task 17]]="P","Pendiente",Tabla1428[[#This Row],[Entrega task 17]]-$C$49)</f>
        <v>Pendiente</v>
      </c>
      <c r="AS30" s="42" t="str">
        <f>IF(Tabla1428[[#This Row],[Entrega task 18]]="P","Pendiente",Tabla1428[[#This Row],[Entrega task 18]]-$C$50)</f>
        <v>Pendiente</v>
      </c>
      <c r="AT30" s="42" t="str">
        <f>IF(Tabla1428[[#This Row],[Entrega task 19]]="P","Pendiente",Tabla1428[[#This Row],[Entrega task 19]]-$C$51)</f>
        <v>Pendiente</v>
      </c>
      <c r="AU30" s="42" t="str">
        <f>IF(Tabla1428[[#This Row],[Entrega task 20]]="P","Pendiente",Tabla1428[[#This Row],[Entrega task 20]]-$C$52)</f>
        <v>Pendiente</v>
      </c>
      <c r="AV30" s="42" t="str">
        <f>IF(Tabla1428[[#This Row],[Entrega task 21]]="P","Pendiente",Tabla1428[[#This Row],[Entrega task 21]]-$C$53)</f>
        <v>Pendiente</v>
      </c>
      <c r="AW30" s="42" t="str">
        <f>IF(Tabla1428[[#This Row],[Entrega task 22]]="P","Pendiente",Tabla1428[[#This Row],[Entrega task 22]]-$C$54)</f>
        <v>Pendiente</v>
      </c>
      <c r="AX30" s="42" t="str">
        <f>IF(Tabla1428[[#This Row],[Entrega task 23]]="P","Pendiente",Tabla1428[[#This Row],[Entrega task 23]]-$C$55)</f>
        <v>Pendiente</v>
      </c>
      <c r="AY30" s="42" t="str">
        <f>IF(Tabla1428[[#This Row],[Entrega task 24]]="P","Pendiente",Tabla1428[[#This Row],[Entrega task 24]]-$C$56)</f>
        <v>Pendiente</v>
      </c>
      <c r="AZ30" s="42" t="str">
        <f>IF(Tabla1428[[#This Row],[Entrega task 25]]="P","Pendiente",Tabla1428[[#This Row],[Entrega task 25]]-$C$57)</f>
        <v>Pendiente</v>
      </c>
    </row>
    <row r="31" spans="1:53" ht="45.75" thickBot="1" x14ac:dyDescent="0.3">
      <c r="A31" s="2"/>
      <c r="B31" s="2"/>
      <c r="C31" s="20"/>
      <c r="D31" s="20"/>
      <c r="E31" s="20"/>
      <c r="F31" s="4"/>
      <c r="G31" s="4"/>
      <c r="H31" s="4"/>
      <c r="I31" s="2"/>
      <c r="J31" s="2"/>
      <c r="K31" s="2"/>
      <c r="L31" s="2"/>
      <c r="M31" s="2"/>
      <c r="N31" s="2"/>
      <c r="O31" s="2"/>
      <c r="P31" s="2"/>
      <c r="Q31" s="2"/>
      <c r="R31" s="2"/>
      <c r="S31" s="2"/>
      <c r="T31" s="2"/>
      <c r="U31" s="2"/>
      <c r="V31" s="2"/>
      <c r="W31" s="2"/>
      <c r="X31" s="2"/>
      <c r="Y31" s="2"/>
      <c r="Z31" s="2"/>
      <c r="AA31" s="2"/>
      <c r="AB31" s="16" t="e">
        <f>AVERAGE(Tabla1428[[ task 1 ]])</f>
        <v>#DIV/0!</v>
      </c>
      <c r="AC31" s="16" t="e">
        <f>AVERAGE(Tabla1428[task2])</f>
        <v>#DIV/0!</v>
      </c>
      <c r="AD31" s="16" t="e">
        <f>AVERAGE(Tabla1428[task 3])</f>
        <v>#DIV/0!</v>
      </c>
      <c r="AE31" s="16" t="e">
        <f>AVERAGE(Tabla1428[task 4])</f>
        <v>#DIV/0!</v>
      </c>
      <c r="AF31" s="16" t="e">
        <f>AVERAGE(Tabla1428[task 5])</f>
        <v>#DIV/0!</v>
      </c>
      <c r="AG31" s="16" t="e">
        <f>AVERAGE(Tabla1428[task 6])</f>
        <v>#DIV/0!</v>
      </c>
      <c r="AH31" s="16" t="e">
        <f>AVERAGE(Tabla1428[task 7])</f>
        <v>#DIV/0!</v>
      </c>
      <c r="AI31" s="16" t="e">
        <f>AVERAGE(Tabla1428[task 8])</f>
        <v>#DIV/0!</v>
      </c>
      <c r="AJ31" s="16" t="e">
        <f>AVERAGE(Tabla1428[task 9])</f>
        <v>#DIV/0!</v>
      </c>
      <c r="AK31" s="37" t="e">
        <f>AVERAGE(Tabla1428[task 10])</f>
        <v>#DIV/0!</v>
      </c>
      <c r="AL31" s="37" t="e">
        <f>AVERAGE(AL4:AL28)</f>
        <v>#DIV/0!</v>
      </c>
      <c r="AM31" s="37" t="e">
        <f t="shared" ref="AM31:AZ31" si="0">AVERAGE(AM4:AM28)</f>
        <v>#DIV/0!</v>
      </c>
      <c r="AN31" s="37" t="e">
        <f t="shared" si="0"/>
        <v>#DIV/0!</v>
      </c>
      <c r="AO31" s="37" t="e">
        <f t="shared" si="0"/>
        <v>#DIV/0!</v>
      </c>
      <c r="AP31" s="37" t="e">
        <f t="shared" si="0"/>
        <v>#DIV/0!</v>
      </c>
      <c r="AQ31" s="37" t="e">
        <f t="shared" si="0"/>
        <v>#DIV/0!</v>
      </c>
      <c r="AR31" s="37" t="e">
        <f t="shared" si="0"/>
        <v>#DIV/0!</v>
      </c>
      <c r="AS31" s="37" t="e">
        <f t="shared" si="0"/>
        <v>#DIV/0!</v>
      </c>
      <c r="AT31" s="37" t="e">
        <f t="shared" si="0"/>
        <v>#DIV/0!</v>
      </c>
      <c r="AU31" s="37" t="e">
        <f t="shared" si="0"/>
        <v>#DIV/0!</v>
      </c>
      <c r="AV31" s="37" t="e">
        <f t="shared" si="0"/>
        <v>#DIV/0!</v>
      </c>
      <c r="AW31" s="37" t="e">
        <f t="shared" si="0"/>
        <v>#DIV/0!</v>
      </c>
      <c r="AX31" s="37" t="e">
        <f t="shared" si="0"/>
        <v>#DIV/0!</v>
      </c>
      <c r="AY31" s="37" t="e">
        <f t="shared" si="0"/>
        <v>#DIV/0!</v>
      </c>
      <c r="AZ31" s="37" t="e">
        <f t="shared" si="0"/>
        <v>#DIV/0!</v>
      </c>
      <c r="BA31" s="3" t="s">
        <v>35</v>
      </c>
    </row>
    <row r="32" spans="1:53" ht="45.75" thickBot="1" x14ac:dyDescent="0.3">
      <c r="A32" s="7" t="s">
        <v>88</v>
      </c>
      <c r="B32" s="8" t="s">
        <v>89</v>
      </c>
      <c r="C32" s="9" t="s">
        <v>90</v>
      </c>
      <c r="D32" s="10" t="s">
        <v>91</v>
      </c>
      <c r="H32" s="3" t="s">
        <v>36</v>
      </c>
      <c r="I32" s="2"/>
      <c r="J32" s="2"/>
    </row>
    <row r="33" spans="1:10" x14ac:dyDescent="0.25">
      <c r="A33" s="5" t="s">
        <v>99</v>
      </c>
      <c r="B33" s="1" t="s">
        <v>92</v>
      </c>
      <c r="C33" s="15" t="s">
        <v>9</v>
      </c>
      <c r="D33" s="6" t="s">
        <v>4</v>
      </c>
      <c r="H33" s="25" t="s">
        <v>37</v>
      </c>
      <c r="I33" s="26"/>
      <c r="J33" s="22"/>
    </row>
    <row r="34" spans="1:10" x14ac:dyDescent="0.25">
      <c r="A34" s="5" t="s">
        <v>100</v>
      </c>
      <c r="B34" s="1"/>
      <c r="C34" s="15" t="s">
        <v>9</v>
      </c>
      <c r="D34" s="6"/>
      <c r="H34" s="27" t="s">
        <v>38</v>
      </c>
      <c r="I34" s="28"/>
      <c r="J34" s="23"/>
    </row>
    <row r="35" spans="1:10" x14ac:dyDescent="0.25">
      <c r="A35" s="5" t="s">
        <v>5</v>
      </c>
      <c r="B35" s="1"/>
      <c r="C35" s="15" t="s">
        <v>9</v>
      </c>
      <c r="D35" s="6"/>
      <c r="H35" s="29" t="s">
        <v>39</v>
      </c>
      <c r="I35" s="30"/>
      <c r="J35" s="23"/>
    </row>
    <row r="36" spans="1:10" ht="30" x14ac:dyDescent="0.25">
      <c r="A36" s="5" t="s">
        <v>6</v>
      </c>
      <c r="B36" s="1"/>
      <c r="C36" s="15" t="s">
        <v>9</v>
      </c>
      <c r="D36" s="6"/>
      <c r="H36" s="31" t="s">
        <v>40</v>
      </c>
      <c r="I36" s="32"/>
      <c r="J36" s="23"/>
    </row>
    <row r="37" spans="1:10" x14ac:dyDescent="0.25">
      <c r="A37" s="5" t="s">
        <v>17</v>
      </c>
      <c r="B37" s="1"/>
      <c r="C37" s="15" t="s">
        <v>9</v>
      </c>
      <c r="D37" s="6"/>
      <c r="H37" s="33" t="s">
        <v>23</v>
      </c>
      <c r="I37" s="34" t="s">
        <v>24</v>
      </c>
      <c r="J37" s="23"/>
    </row>
    <row r="38" spans="1:10" ht="15.75" thickBot="1" x14ac:dyDescent="0.3">
      <c r="A38" s="5" t="s">
        <v>18</v>
      </c>
      <c r="B38" s="1"/>
      <c r="C38" s="15" t="s">
        <v>9</v>
      </c>
      <c r="D38" s="6"/>
      <c r="H38" s="35"/>
      <c r="I38" s="36"/>
      <c r="J38" s="24"/>
    </row>
    <row r="39" spans="1:10" x14ac:dyDescent="0.25">
      <c r="A39" s="5" t="s">
        <v>19</v>
      </c>
      <c r="B39" s="1"/>
      <c r="C39" s="15" t="s">
        <v>9</v>
      </c>
      <c r="D39" s="6"/>
    </row>
    <row r="40" spans="1:10" x14ac:dyDescent="0.25">
      <c r="A40" s="5" t="s">
        <v>10</v>
      </c>
      <c r="B40" s="1"/>
      <c r="C40" s="15" t="s">
        <v>9</v>
      </c>
      <c r="D40" s="6"/>
    </row>
    <row r="41" spans="1:10" x14ac:dyDescent="0.25">
      <c r="A41" s="5" t="s">
        <v>11</v>
      </c>
      <c r="B41" s="1"/>
      <c r="C41" s="15" t="s">
        <v>9</v>
      </c>
      <c r="D41" s="6"/>
    </row>
    <row r="42" spans="1:10" x14ac:dyDescent="0.25">
      <c r="A42" s="11" t="s">
        <v>12</v>
      </c>
      <c r="B42" s="12"/>
      <c r="C42" s="15" t="s">
        <v>9</v>
      </c>
      <c r="D42" s="13"/>
    </row>
    <row r="43" spans="1:10" x14ac:dyDescent="0.25">
      <c r="A43" s="11" t="s">
        <v>72</v>
      </c>
      <c r="B43" s="1"/>
      <c r="C43" s="15" t="s">
        <v>9</v>
      </c>
      <c r="D43" s="6"/>
    </row>
    <row r="44" spans="1:10" x14ac:dyDescent="0.25">
      <c r="A44" s="11" t="s">
        <v>73</v>
      </c>
      <c r="B44" s="1"/>
      <c r="C44" s="15" t="s">
        <v>9</v>
      </c>
      <c r="D44" s="6"/>
    </row>
    <row r="45" spans="1:10" x14ac:dyDescent="0.25">
      <c r="A45" s="11" t="s">
        <v>74</v>
      </c>
      <c r="B45" s="1"/>
      <c r="C45" s="15" t="s">
        <v>9</v>
      </c>
      <c r="D45" s="6"/>
    </row>
    <row r="46" spans="1:10" x14ac:dyDescent="0.25">
      <c r="A46" s="11" t="s">
        <v>75</v>
      </c>
      <c r="B46" s="1"/>
      <c r="C46" s="15" t="s">
        <v>9</v>
      </c>
      <c r="D46" s="6"/>
    </row>
    <row r="47" spans="1:10" x14ac:dyDescent="0.25">
      <c r="A47" s="11" t="s">
        <v>76</v>
      </c>
      <c r="B47" s="1"/>
      <c r="C47" s="15" t="s">
        <v>9</v>
      </c>
      <c r="D47" s="6"/>
    </row>
    <row r="48" spans="1:10" x14ac:dyDescent="0.25">
      <c r="A48" s="11" t="s">
        <v>77</v>
      </c>
      <c r="B48" s="12"/>
      <c r="C48" s="15" t="s">
        <v>9</v>
      </c>
      <c r="D48" s="13"/>
    </row>
    <row r="49" spans="1:4" x14ac:dyDescent="0.25">
      <c r="A49" s="11" t="s">
        <v>78</v>
      </c>
      <c r="B49" s="1"/>
      <c r="C49" s="15" t="s">
        <v>9</v>
      </c>
      <c r="D49" s="6"/>
    </row>
    <row r="50" spans="1:4" x14ac:dyDescent="0.25">
      <c r="A50" s="11" t="s">
        <v>79</v>
      </c>
      <c r="B50" s="1"/>
      <c r="C50" s="15" t="s">
        <v>9</v>
      </c>
      <c r="D50" s="6"/>
    </row>
    <row r="51" spans="1:4" x14ac:dyDescent="0.25">
      <c r="A51" s="11" t="s">
        <v>80</v>
      </c>
      <c r="B51" s="1"/>
      <c r="C51" s="15" t="s">
        <v>9</v>
      </c>
      <c r="D51" s="6"/>
    </row>
    <row r="52" spans="1:4" x14ac:dyDescent="0.25">
      <c r="A52" s="11" t="s">
        <v>81</v>
      </c>
      <c r="B52" s="1"/>
      <c r="C52" s="15" t="s">
        <v>9</v>
      </c>
      <c r="D52" s="6"/>
    </row>
    <row r="53" spans="1:4" x14ac:dyDescent="0.25">
      <c r="A53" s="11" t="s">
        <v>82</v>
      </c>
      <c r="B53" s="12"/>
      <c r="C53" s="15" t="s">
        <v>9</v>
      </c>
      <c r="D53" s="13"/>
    </row>
    <row r="54" spans="1:4" x14ac:dyDescent="0.25">
      <c r="A54" s="11" t="s">
        <v>83</v>
      </c>
      <c r="B54" s="1"/>
      <c r="C54" s="15" t="s">
        <v>9</v>
      </c>
      <c r="D54" s="6"/>
    </row>
    <row r="55" spans="1:4" x14ac:dyDescent="0.25">
      <c r="A55" s="11" t="s">
        <v>84</v>
      </c>
      <c r="B55" s="1"/>
      <c r="C55" s="15" t="s">
        <v>9</v>
      </c>
      <c r="D55" s="6"/>
    </row>
    <row r="56" spans="1:4" x14ac:dyDescent="0.25">
      <c r="A56" s="11" t="s">
        <v>85</v>
      </c>
      <c r="B56" s="1"/>
      <c r="C56" s="15" t="s">
        <v>9</v>
      </c>
      <c r="D56" s="6"/>
    </row>
    <row r="57" spans="1:4" x14ac:dyDescent="0.25">
      <c r="A57" s="11" t="s">
        <v>86</v>
      </c>
      <c r="B57" s="12"/>
      <c r="C57" s="15" t="s">
        <v>9</v>
      </c>
      <c r="D57" s="13"/>
    </row>
  </sheetData>
  <mergeCells count="3">
    <mergeCell ref="A1:V1"/>
    <mergeCell ref="AB1:AZ2"/>
    <mergeCell ref="A2:B2"/>
  </mergeCells>
  <conditionalFormatting sqref="AZ36">
    <cfRule type="colorScale" priority="5">
      <colorScale>
        <cfvo type="min"/>
        <cfvo type="max"/>
        <color rgb="FFFF7128"/>
        <color rgb="FFFFEF9C"/>
      </colorScale>
    </cfRule>
  </conditionalFormatting>
  <conditionalFormatting sqref="AB4:AZ30">
    <cfRule type="cellIs" dxfId="177" priority="1" operator="greaterThanOrEqual">
      <formula>23</formula>
    </cfRule>
    <cfRule type="cellIs" dxfId="176" priority="2" operator="between">
      <formula>16</formula>
      <formula>22</formula>
    </cfRule>
    <cfRule type="cellIs" dxfId="175" priority="3" operator="between">
      <formula>8</formula>
      <formula>15</formula>
    </cfRule>
    <cfRule type="cellIs" dxfId="174" priority="4" operator="between">
      <formula>0</formula>
      <formula>7</formula>
    </cfRule>
  </conditionalFormatting>
  <pageMargins left="0.7" right="0.7" top="0.75" bottom="0.75" header="0.3" footer="0.3"/>
  <drawing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94837-657E-4D32-BF71-65A0D68A1EC5}">
  <dimension ref="A1:BA57"/>
  <sheetViews>
    <sheetView workbookViewId="0">
      <selection activeCell="AB1" sqref="AB1:AZ2"/>
    </sheetView>
  </sheetViews>
  <sheetFormatPr baseColWidth="10" defaultRowHeight="15" x14ac:dyDescent="0.25"/>
  <cols>
    <col min="1" max="1" width="36" customWidth="1"/>
    <col min="2" max="2" width="22.28515625" bestFit="1" customWidth="1"/>
    <col min="3" max="3" width="16.28515625" customWidth="1"/>
    <col min="4" max="4" width="12.42578125" customWidth="1"/>
    <col min="5" max="5" width="16.28515625" customWidth="1"/>
    <col min="7" max="7" width="10.7109375" customWidth="1"/>
    <col min="8" max="8" width="11.85546875" customWidth="1"/>
    <col min="9" max="9" width="14.42578125" customWidth="1"/>
    <col min="10" max="10" width="10.42578125" bestFit="1" customWidth="1"/>
    <col min="11" max="11" width="10.42578125" customWidth="1"/>
    <col min="12" max="12" width="10.42578125" bestFit="1" customWidth="1"/>
    <col min="13" max="13" width="10.42578125" customWidth="1"/>
    <col min="14" max="15" width="10.140625" customWidth="1"/>
    <col min="16" max="16" width="9.140625" customWidth="1"/>
    <col min="18" max="18" width="8.42578125" customWidth="1"/>
    <col min="19" max="19" width="12.140625" customWidth="1"/>
    <col min="20" max="20" width="8.42578125" customWidth="1"/>
    <col min="21" max="21" width="10.42578125" customWidth="1"/>
    <col min="22" max="52" width="9.42578125" customWidth="1"/>
    <col min="53" max="53" width="13.5703125" customWidth="1"/>
  </cols>
  <sheetData>
    <row r="1" spans="1:52" ht="35.25" thickTop="1" thickBot="1" x14ac:dyDescent="0.3">
      <c r="A1" s="68" t="s">
        <v>87</v>
      </c>
      <c r="B1" s="69"/>
      <c r="C1" s="69"/>
      <c r="D1" s="69"/>
      <c r="E1" s="69"/>
      <c r="F1" s="69"/>
      <c r="G1" s="69"/>
      <c r="H1" s="69"/>
      <c r="I1" s="69"/>
      <c r="J1" s="69"/>
      <c r="K1" s="69"/>
      <c r="L1" s="69"/>
      <c r="M1" s="69"/>
      <c r="N1" s="69"/>
      <c r="O1" s="69"/>
      <c r="P1" s="69"/>
      <c r="Q1" s="69"/>
      <c r="R1" s="69"/>
      <c r="S1" s="69"/>
      <c r="T1" s="69"/>
      <c r="U1" s="69"/>
      <c r="V1" s="69"/>
      <c r="W1" s="17"/>
      <c r="X1" s="17"/>
      <c r="Y1" s="17"/>
      <c r="Z1" s="17"/>
      <c r="AA1" s="17"/>
      <c r="AB1" s="70" t="s">
        <v>13</v>
      </c>
      <c r="AC1" s="71"/>
      <c r="AD1" s="71"/>
      <c r="AE1" s="71"/>
      <c r="AF1" s="71"/>
      <c r="AG1" s="71"/>
      <c r="AH1" s="71"/>
      <c r="AI1" s="71"/>
      <c r="AJ1" s="71"/>
      <c r="AK1" s="71"/>
      <c r="AL1" s="71"/>
      <c r="AM1" s="71"/>
      <c r="AN1" s="71"/>
      <c r="AO1" s="71"/>
      <c r="AP1" s="71"/>
      <c r="AQ1" s="71"/>
      <c r="AR1" s="71"/>
      <c r="AS1" s="71"/>
      <c r="AT1" s="71"/>
      <c r="AU1" s="71"/>
      <c r="AV1" s="71"/>
      <c r="AW1" s="71"/>
      <c r="AX1" s="71"/>
      <c r="AY1" s="71"/>
      <c r="AZ1" s="71"/>
    </row>
    <row r="2" spans="1:52" ht="15" customHeight="1" x14ac:dyDescent="0.25">
      <c r="A2" s="72" t="s">
        <v>34</v>
      </c>
      <c r="B2" s="73"/>
      <c r="C2" s="19" t="s">
        <v>93</v>
      </c>
      <c r="D2" s="21"/>
      <c r="E2" s="21"/>
      <c r="F2" s="21"/>
      <c r="G2" s="18"/>
      <c r="I2" s="21"/>
      <c r="J2" s="21"/>
      <c r="K2" s="2"/>
      <c r="L2" s="2"/>
      <c r="M2" s="2"/>
      <c r="N2" s="2"/>
      <c r="O2" s="2"/>
      <c r="P2" s="2"/>
      <c r="Q2" s="2"/>
      <c r="R2" s="2"/>
      <c r="S2" s="2"/>
      <c r="T2" s="2"/>
      <c r="U2" s="2"/>
      <c r="V2" s="2"/>
      <c r="W2" s="2"/>
      <c r="X2" s="2"/>
      <c r="Y2" s="2"/>
      <c r="Z2" s="2"/>
      <c r="AA2" s="2"/>
      <c r="AB2" s="70"/>
      <c r="AC2" s="71"/>
      <c r="AD2" s="71"/>
      <c r="AE2" s="71"/>
      <c r="AF2" s="71"/>
      <c r="AG2" s="71"/>
      <c r="AH2" s="71"/>
      <c r="AI2" s="71"/>
      <c r="AJ2" s="71"/>
      <c r="AK2" s="71"/>
      <c r="AL2" s="71"/>
      <c r="AM2" s="71"/>
      <c r="AN2" s="71"/>
      <c r="AO2" s="71"/>
      <c r="AP2" s="71"/>
      <c r="AQ2" s="71"/>
      <c r="AR2" s="71"/>
      <c r="AS2" s="71"/>
      <c r="AT2" s="71"/>
      <c r="AU2" s="71"/>
      <c r="AV2" s="71"/>
      <c r="AW2" s="71"/>
      <c r="AX2" s="71"/>
      <c r="AY2" s="71"/>
      <c r="AZ2" s="71"/>
    </row>
    <row r="3" spans="1:52" ht="30" x14ac:dyDescent="0.25">
      <c r="A3" s="45" t="s">
        <v>0</v>
      </c>
      <c r="B3" s="46" t="s">
        <v>1</v>
      </c>
      <c r="C3" s="49" t="s">
        <v>14</v>
      </c>
      <c r="D3" s="49" t="s">
        <v>15</v>
      </c>
      <c r="E3" s="49" t="s">
        <v>16</v>
      </c>
      <c r="F3" s="49" t="s">
        <v>25</v>
      </c>
      <c r="G3" s="3" t="s">
        <v>27</v>
      </c>
      <c r="H3" s="3" t="s">
        <v>26</v>
      </c>
      <c r="I3" s="3" t="s">
        <v>28</v>
      </c>
      <c r="J3" s="3" t="s">
        <v>29</v>
      </c>
      <c r="K3" s="3" t="s">
        <v>30</v>
      </c>
      <c r="L3" s="3" t="s">
        <v>41</v>
      </c>
      <c r="M3" s="3" t="s">
        <v>42</v>
      </c>
      <c r="N3" s="3" t="s">
        <v>43</v>
      </c>
      <c r="O3" s="3" t="s">
        <v>44</v>
      </c>
      <c r="P3" s="3" t="s">
        <v>45</v>
      </c>
      <c r="Q3" s="3" t="s">
        <v>46</v>
      </c>
      <c r="R3" s="3" t="s">
        <v>47</v>
      </c>
      <c r="S3" s="3" t="s">
        <v>48</v>
      </c>
      <c r="T3" s="3" t="s">
        <v>49</v>
      </c>
      <c r="U3" s="3" t="s">
        <v>50</v>
      </c>
      <c r="V3" s="3" t="s">
        <v>51</v>
      </c>
      <c r="W3" s="3" t="s">
        <v>52</v>
      </c>
      <c r="X3" s="3" t="s">
        <v>53</v>
      </c>
      <c r="Y3" s="3" t="s">
        <v>54</v>
      </c>
      <c r="Z3" s="3" t="s">
        <v>55</v>
      </c>
      <c r="AA3" s="3" t="s">
        <v>56</v>
      </c>
      <c r="AB3" s="44" t="s">
        <v>8</v>
      </c>
      <c r="AC3" s="38" t="s">
        <v>7</v>
      </c>
      <c r="AD3" s="38" t="s">
        <v>2</v>
      </c>
      <c r="AE3" s="38" t="s">
        <v>3</v>
      </c>
      <c r="AF3" s="38" t="s">
        <v>20</v>
      </c>
      <c r="AG3" s="38" t="s">
        <v>21</v>
      </c>
      <c r="AH3" s="38" t="s">
        <v>22</v>
      </c>
      <c r="AI3" s="38" t="s">
        <v>31</v>
      </c>
      <c r="AJ3" s="38" t="s">
        <v>32</v>
      </c>
      <c r="AK3" s="38" t="s">
        <v>33</v>
      </c>
      <c r="AL3" s="39" t="s">
        <v>57</v>
      </c>
      <c r="AM3" s="39" t="s">
        <v>58</v>
      </c>
      <c r="AN3" s="39" t="s">
        <v>59</v>
      </c>
      <c r="AO3" s="39" t="s">
        <v>60</v>
      </c>
      <c r="AP3" s="39" t="s">
        <v>61</v>
      </c>
      <c r="AQ3" s="39" t="s">
        <v>62</v>
      </c>
      <c r="AR3" s="39" t="s">
        <v>63</v>
      </c>
      <c r="AS3" s="39" t="s">
        <v>64</v>
      </c>
      <c r="AT3" s="39" t="s">
        <v>65</v>
      </c>
      <c r="AU3" s="39" t="s">
        <v>66</v>
      </c>
      <c r="AV3" s="39" t="s">
        <v>67</v>
      </c>
      <c r="AW3" s="39" t="s">
        <v>68</v>
      </c>
      <c r="AX3" s="39" t="s">
        <v>69</v>
      </c>
      <c r="AY3" s="39" t="s">
        <v>70</v>
      </c>
      <c r="AZ3" s="39" t="s">
        <v>71</v>
      </c>
    </row>
    <row r="4" spans="1:52" x14ac:dyDescent="0.25">
      <c r="A4" s="45"/>
      <c r="B4" s="46"/>
      <c r="C4" s="20" t="s">
        <v>9</v>
      </c>
      <c r="D4" s="20" t="s">
        <v>9</v>
      </c>
      <c r="E4" s="20" t="s">
        <v>9</v>
      </c>
      <c r="F4" s="20" t="s">
        <v>9</v>
      </c>
      <c r="G4" s="20" t="s">
        <v>9</v>
      </c>
      <c r="H4" s="20" t="s">
        <v>9</v>
      </c>
      <c r="I4" s="20" t="s">
        <v>9</v>
      </c>
      <c r="J4" s="20" t="s">
        <v>9</v>
      </c>
      <c r="K4" s="20" t="s">
        <v>9</v>
      </c>
      <c r="L4" s="20" t="s">
        <v>9</v>
      </c>
      <c r="M4" s="20" t="s">
        <v>9</v>
      </c>
      <c r="N4" s="20" t="s">
        <v>9</v>
      </c>
      <c r="O4" s="20" t="s">
        <v>9</v>
      </c>
      <c r="P4" s="20" t="s">
        <v>9</v>
      </c>
      <c r="Q4" s="20" t="s">
        <v>9</v>
      </c>
      <c r="R4" s="20" t="s">
        <v>9</v>
      </c>
      <c r="S4" s="20" t="s">
        <v>9</v>
      </c>
      <c r="T4" s="20" t="s">
        <v>9</v>
      </c>
      <c r="U4" s="20" t="s">
        <v>9</v>
      </c>
      <c r="V4" s="20" t="s">
        <v>9</v>
      </c>
      <c r="W4" s="20" t="s">
        <v>9</v>
      </c>
      <c r="X4" s="20" t="s">
        <v>9</v>
      </c>
      <c r="Y4" s="20" t="s">
        <v>9</v>
      </c>
      <c r="Z4" s="20" t="s">
        <v>9</v>
      </c>
      <c r="AA4" s="20" t="s">
        <v>9</v>
      </c>
      <c r="AB4" s="40" t="str">
        <f>IF(Tabla142810[[#This Row],[Entrega  task 1 ]]="P","Pendiente",Tabla142810[[#This Row],[Entrega  task 1 ]]-$C$33)</f>
        <v>Pendiente</v>
      </c>
      <c r="AC4" s="41" t="str">
        <f>IF(Tabla142810[[#This Row],[Entrega task2]]="P","Pendiente",Tabla142810[[#This Row],[Entrega task2]]-$C$34)</f>
        <v>Pendiente</v>
      </c>
      <c r="AD4" s="42" t="str">
        <f>IF(Tabla142810[[#This Row],[Entrega task 3]]="P","Pendiente",Tabla142810[[#This Row],[Entrega task 3]]-$C$35)</f>
        <v>Pendiente</v>
      </c>
      <c r="AE4" s="42" t="str">
        <f>IF(Tabla142810[[#This Row],[Entrega task 4]]="P","Pendiente",Tabla142810[[#This Row],[Entrega task 4]]-$C$36)</f>
        <v>Pendiente</v>
      </c>
      <c r="AF4" s="42" t="str">
        <f>IF(Tabla142810[[#This Row],[Entrega task 5 ]]="P","Pendiente",Tabla142810[[#This Row],[Entrega task 5 ]]-$C$37)</f>
        <v>Pendiente</v>
      </c>
      <c r="AG4" s="42" t="str">
        <f>IF(Tabla142810[[#This Row],[Entrega task 6 ]]="P","Pendiente",Tabla142810[[#This Row],[Entrega task 6 ]]-$C$38)</f>
        <v>Pendiente</v>
      </c>
      <c r="AH4" s="42" t="str">
        <f>IF(Tabla142810[[#This Row],[Entrega task 7 ]]="P","Pendiente",Tabla142810[[#This Row],[Entrega task 7 ]]-$C$39)</f>
        <v>Pendiente</v>
      </c>
      <c r="AI4" s="42" t="str">
        <f>IF(Tabla142810[[#This Row],[Entrega task 8]]="P","Pendiente",Tabla142810[[#This Row],[Entrega task 8]]-$C$40)</f>
        <v>Pendiente</v>
      </c>
      <c r="AJ4" s="42" t="str">
        <f>IF(Tabla142810[[#This Row],[Entrega task 9]]="P","Pendiente",Tabla142810[[#This Row],[Entrega task 9]]-$C$41)</f>
        <v>Pendiente</v>
      </c>
      <c r="AK4" s="42" t="str">
        <f>IF(Tabla142810[[#This Row],[Entrega task 10]]="P","Pendiente",Tabla142810[[#This Row],[Entrega task 10]]-$C$42)</f>
        <v>Pendiente</v>
      </c>
      <c r="AL4" s="42" t="str">
        <f>IF(Tabla142810[[#This Row],[Entrega task 11]]="P","Pendiente",Tabla142810[[#This Row],[Entrega task 11]]-$C$43)</f>
        <v>Pendiente</v>
      </c>
      <c r="AM4" s="42" t="str">
        <f>IF(Tabla142810[[#This Row],[Entrega task 12]]="P","Pendiente",Tabla142810[[#This Row],[Entrega task 12]]-$C$44)</f>
        <v>Pendiente</v>
      </c>
      <c r="AN4" s="42" t="str">
        <f>IF(Tabla142810[[#This Row],[Entrega task 13]]="P","Pendiente",Tabla142810[[#This Row],[Entrega task 13]]-$C$45)</f>
        <v>Pendiente</v>
      </c>
      <c r="AO4" s="42" t="str">
        <f>IF(Tabla142810[[#This Row],[Entrega task 14]]="P","Pendiente",Tabla142810[[#This Row],[Entrega task 14]]-$C$46)</f>
        <v>Pendiente</v>
      </c>
      <c r="AP4" s="42" t="str">
        <f>IF(Tabla142810[[#This Row],[Entrega task 15]]="P","Pendiente",Tabla142810[[#This Row],[Entrega task 15]]-$C$47)</f>
        <v>Pendiente</v>
      </c>
      <c r="AQ4" s="42" t="str">
        <f>IF(Tabla142810[[#This Row],[Entrega task 16]]="P","Pendiente",Tabla142810[[#This Row],[Entrega task 16]]-$C$48)</f>
        <v>Pendiente</v>
      </c>
      <c r="AR4" s="42" t="str">
        <f>IF(Tabla142810[[#This Row],[Entrega task 17]]="P","Pendiente",Tabla142810[[#This Row],[Entrega task 17]]-$C$49)</f>
        <v>Pendiente</v>
      </c>
      <c r="AS4" s="42" t="str">
        <f>IF(Tabla142810[[#This Row],[Entrega task 18]]="P","Pendiente",Tabla142810[[#This Row],[Entrega task 18]]-$C$50)</f>
        <v>Pendiente</v>
      </c>
      <c r="AT4" s="42" t="str">
        <f>IF(Tabla142810[[#This Row],[Entrega task 19]]="P","Pendiente",Tabla142810[[#This Row],[Entrega task 19]]-$C$51)</f>
        <v>Pendiente</v>
      </c>
      <c r="AU4" s="42" t="str">
        <f>IF(Tabla142810[[#This Row],[Entrega task 20]]="P","Pendiente",Tabla142810[[#This Row],[Entrega task 20]]-$C$52)</f>
        <v>Pendiente</v>
      </c>
      <c r="AV4" s="42" t="str">
        <f>IF(Tabla142810[[#This Row],[Entrega task 21]]="P","Pendiente",Tabla142810[[#This Row],[Entrega task 21]]-$C$53)</f>
        <v>Pendiente</v>
      </c>
      <c r="AW4" s="42" t="str">
        <f>IF(Tabla142810[[#This Row],[Entrega task 22]]="P","Pendiente",Tabla142810[[#This Row],[Entrega task 22]]-$C$54)</f>
        <v>Pendiente</v>
      </c>
      <c r="AX4" s="42" t="str">
        <f>IF(Tabla142810[[#This Row],[Entrega task 23]]="P","Pendiente",Tabla142810[[#This Row],[Entrega task 23]]-$C$55)</f>
        <v>Pendiente</v>
      </c>
      <c r="AY4" s="42" t="str">
        <f>IF(Tabla142810[[#This Row],[Entrega task 24]]="P","Pendiente",Tabla142810[[#This Row],[Entrega task 24]]-$C$56)</f>
        <v>Pendiente</v>
      </c>
      <c r="AZ4" s="42" t="str">
        <f>IF(Tabla142810[[#This Row],[Entrega task 25]]="P","Pendiente",Tabla142810[[#This Row],[Entrega task 25]]-$C$57)</f>
        <v>Pendiente</v>
      </c>
    </row>
    <row r="5" spans="1:52" x14ac:dyDescent="0.25">
      <c r="A5" s="45"/>
      <c r="B5" s="46"/>
      <c r="C5" s="20" t="s">
        <v>9</v>
      </c>
      <c r="D5" s="20" t="s">
        <v>9</v>
      </c>
      <c r="E5" s="20" t="s">
        <v>9</v>
      </c>
      <c r="F5" s="20" t="s">
        <v>9</v>
      </c>
      <c r="G5" s="20" t="s">
        <v>9</v>
      </c>
      <c r="H5" s="20" t="s">
        <v>9</v>
      </c>
      <c r="I5" s="20" t="s">
        <v>9</v>
      </c>
      <c r="J5" s="20" t="s">
        <v>9</v>
      </c>
      <c r="K5" s="20" t="s">
        <v>9</v>
      </c>
      <c r="L5" s="20" t="s">
        <v>9</v>
      </c>
      <c r="M5" s="20" t="s">
        <v>9</v>
      </c>
      <c r="N5" s="20" t="s">
        <v>9</v>
      </c>
      <c r="O5" s="20" t="s">
        <v>9</v>
      </c>
      <c r="P5" s="20" t="s">
        <v>9</v>
      </c>
      <c r="Q5" s="20" t="s">
        <v>9</v>
      </c>
      <c r="R5" s="20" t="s">
        <v>9</v>
      </c>
      <c r="S5" s="20" t="s">
        <v>9</v>
      </c>
      <c r="T5" s="20" t="s">
        <v>9</v>
      </c>
      <c r="U5" s="20" t="s">
        <v>9</v>
      </c>
      <c r="V5" s="20" t="s">
        <v>9</v>
      </c>
      <c r="W5" s="20" t="s">
        <v>9</v>
      </c>
      <c r="X5" s="20" t="s">
        <v>9</v>
      </c>
      <c r="Y5" s="20" t="s">
        <v>9</v>
      </c>
      <c r="Z5" s="20" t="s">
        <v>9</v>
      </c>
      <c r="AA5" s="20" t="s">
        <v>9</v>
      </c>
      <c r="AB5" s="40" t="str">
        <f>IF(Tabla142810[[#This Row],[Entrega  task 1 ]]="P","Pendiente",Tabla142810[[#This Row],[Entrega  task 1 ]]-$C$33)</f>
        <v>Pendiente</v>
      </c>
      <c r="AC5" s="41" t="str">
        <f>IF(Tabla142810[[#This Row],[Entrega task2]]="P","Pendiente",Tabla142810[[#This Row],[Entrega task2]]-$C$34)</f>
        <v>Pendiente</v>
      </c>
      <c r="AD5" s="42" t="str">
        <f>IF(Tabla142810[[#This Row],[Entrega task 3]]="P","Pendiente",Tabla142810[[#This Row],[Entrega task 3]]-$C$35)</f>
        <v>Pendiente</v>
      </c>
      <c r="AE5" s="42" t="str">
        <f>IF(Tabla142810[[#This Row],[Entrega task 4]]="P","Pendiente",Tabla142810[[#This Row],[Entrega task 4]]-$C$36)</f>
        <v>Pendiente</v>
      </c>
      <c r="AF5" s="42" t="str">
        <f>IF(Tabla142810[[#This Row],[Entrega task 5 ]]="P","Pendiente",Tabla142810[[#This Row],[Entrega task 5 ]]-$C$37)</f>
        <v>Pendiente</v>
      </c>
      <c r="AG5" s="42" t="str">
        <f>IF(Tabla142810[[#This Row],[Entrega task 6 ]]="P","Pendiente",Tabla142810[[#This Row],[Entrega task 6 ]]-$C$38)</f>
        <v>Pendiente</v>
      </c>
      <c r="AH5" s="42" t="str">
        <f>IF(Tabla142810[[#This Row],[Entrega task 7 ]]="P","Pendiente",Tabla142810[[#This Row],[Entrega task 7 ]]-$C$39)</f>
        <v>Pendiente</v>
      </c>
      <c r="AI5" s="42" t="str">
        <f>IF(Tabla142810[[#This Row],[Entrega task 8]]="P","Pendiente",Tabla142810[[#This Row],[Entrega task 8]]-$C$40)</f>
        <v>Pendiente</v>
      </c>
      <c r="AJ5" s="43" t="str">
        <f>IF(Tabla142810[[#This Row],[Entrega task 9]]="P","Pendiente",Tabla142810[[#This Row],[Entrega task 9]]-$C$41)</f>
        <v>Pendiente</v>
      </c>
      <c r="AK5" s="43" t="str">
        <f>IF(Tabla142810[[#This Row],[Entrega task 10]]="P","Pendiente",Tabla142810[[#This Row],[Entrega task 10]]-$C$42)</f>
        <v>Pendiente</v>
      </c>
      <c r="AL5" s="42" t="str">
        <f>IF(Tabla142810[[#This Row],[Entrega task 11]]="P","Pendiente",Tabla142810[[#This Row],[Entrega task 11]]-$C$43)</f>
        <v>Pendiente</v>
      </c>
      <c r="AM5" s="42" t="str">
        <f>IF(Tabla142810[[#This Row],[Entrega task 12]]="P","Pendiente",Tabla142810[[#This Row],[Entrega task 12]]-$C$44)</f>
        <v>Pendiente</v>
      </c>
      <c r="AN5" s="42" t="str">
        <f>IF(Tabla142810[[#This Row],[Entrega task 13]]="P","Pendiente",Tabla142810[[#This Row],[Entrega task 13]]-$C$45)</f>
        <v>Pendiente</v>
      </c>
      <c r="AO5" s="42" t="str">
        <f>IF(Tabla142810[[#This Row],[Entrega task 14]]="P","Pendiente",Tabla142810[[#This Row],[Entrega task 14]]-$C$46)</f>
        <v>Pendiente</v>
      </c>
      <c r="AP5" s="42" t="str">
        <f>IF(Tabla142810[[#This Row],[Entrega task 15]]="P","Pendiente",Tabla142810[[#This Row],[Entrega task 15]]-$C$47)</f>
        <v>Pendiente</v>
      </c>
      <c r="AQ5" s="42" t="str">
        <f>IF(Tabla142810[[#This Row],[Entrega task 16]]="P","Pendiente",Tabla142810[[#This Row],[Entrega task 16]]-$C$48)</f>
        <v>Pendiente</v>
      </c>
      <c r="AR5" s="42" t="str">
        <f>IF(Tabla142810[[#This Row],[Entrega task 17]]="P","Pendiente",Tabla142810[[#This Row],[Entrega task 17]]-$C$49)</f>
        <v>Pendiente</v>
      </c>
      <c r="AS5" s="42" t="str">
        <f>IF(Tabla142810[[#This Row],[Entrega task 18]]="P","Pendiente",Tabla142810[[#This Row],[Entrega task 18]]-$C$50)</f>
        <v>Pendiente</v>
      </c>
      <c r="AT5" s="42" t="str">
        <f>IF(Tabla142810[[#This Row],[Entrega task 19]]="P","Pendiente",Tabla142810[[#This Row],[Entrega task 19]]-$C$51)</f>
        <v>Pendiente</v>
      </c>
      <c r="AU5" s="42" t="str">
        <f>IF(Tabla142810[[#This Row],[Entrega task 20]]="P","Pendiente",Tabla142810[[#This Row],[Entrega task 20]]-$C$52)</f>
        <v>Pendiente</v>
      </c>
      <c r="AV5" s="42" t="str">
        <f>IF(Tabla142810[[#This Row],[Entrega task 21]]="P","Pendiente",Tabla142810[[#This Row],[Entrega task 21]]-$C$53)</f>
        <v>Pendiente</v>
      </c>
      <c r="AW5" s="42" t="str">
        <f>IF(Tabla142810[[#This Row],[Entrega task 22]]="P","Pendiente",Tabla142810[[#This Row],[Entrega task 22]]-$C$54)</f>
        <v>Pendiente</v>
      </c>
      <c r="AX5" s="42" t="str">
        <f>IF(Tabla142810[[#This Row],[Entrega task 23]]="P","Pendiente",Tabla142810[[#This Row],[Entrega task 23]]-$C$55)</f>
        <v>Pendiente</v>
      </c>
      <c r="AY5" s="42" t="str">
        <f>IF(Tabla142810[[#This Row],[Entrega task 24]]="P","Pendiente",Tabla142810[[#This Row],[Entrega task 24]]-$C$56)</f>
        <v>Pendiente</v>
      </c>
      <c r="AZ5" s="42" t="str">
        <f>IF(Tabla142810[[#This Row],[Entrega task 25]]="P","Pendiente",Tabla142810[[#This Row],[Entrega task 25]]-$C$57)</f>
        <v>Pendiente</v>
      </c>
    </row>
    <row r="6" spans="1:52" x14ac:dyDescent="0.25">
      <c r="A6" s="45"/>
      <c r="B6" s="46"/>
      <c r="C6" s="20" t="s">
        <v>9</v>
      </c>
      <c r="D6" s="20" t="s">
        <v>9</v>
      </c>
      <c r="E6" s="20" t="s">
        <v>9</v>
      </c>
      <c r="F6" s="20" t="s">
        <v>9</v>
      </c>
      <c r="G6" s="20" t="s">
        <v>9</v>
      </c>
      <c r="H6" s="20" t="s">
        <v>9</v>
      </c>
      <c r="I6" s="20" t="s">
        <v>9</v>
      </c>
      <c r="J6" s="20" t="s">
        <v>9</v>
      </c>
      <c r="K6" s="20" t="s">
        <v>9</v>
      </c>
      <c r="L6" s="20" t="s">
        <v>9</v>
      </c>
      <c r="M6" s="20" t="s">
        <v>9</v>
      </c>
      <c r="N6" s="20" t="s">
        <v>9</v>
      </c>
      <c r="O6" s="20" t="s">
        <v>9</v>
      </c>
      <c r="P6" s="20" t="s">
        <v>9</v>
      </c>
      <c r="Q6" s="20" t="s">
        <v>9</v>
      </c>
      <c r="R6" s="20" t="s">
        <v>9</v>
      </c>
      <c r="S6" s="20" t="s">
        <v>9</v>
      </c>
      <c r="T6" s="20" t="s">
        <v>9</v>
      </c>
      <c r="U6" s="20" t="s">
        <v>9</v>
      </c>
      <c r="V6" s="20" t="s">
        <v>9</v>
      </c>
      <c r="W6" s="20" t="s">
        <v>9</v>
      </c>
      <c r="X6" s="20" t="s">
        <v>9</v>
      </c>
      <c r="Y6" s="20" t="s">
        <v>9</v>
      </c>
      <c r="Z6" s="20" t="s">
        <v>9</v>
      </c>
      <c r="AA6" s="20" t="s">
        <v>9</v>
      </c>
      <c r="AB6" s="40" t="str">
        <f>IF(Tabla142810[[#This Row],[Entrega  task 1 ]]="P","Pendiente",Tabla142810[[#This Row],[Entrega  task 1 ]]-$C$33)</f>
        <v>Pendiente</v>
      </c>
      <c r="AC6" s="41" t="str">
        <f>IF(Tabla142810[[#This Row],[Entrega task2]]="P","Pendiente",Tabla142810[[#This Row],[Entrega task2]]-$C$34)</f>
        <v>Pendiente</v>
      </c>
      <c r="AD6" s="42" t="str">
        <f>IF(Tabla142810[[#This Row],[Entrega task 3]]="P","Pendiente",Tabla142810[[#This Row],[Entrega task 3]]-$C$35)</f>
        <v>Pendiente</v>
      </c>
      <c r="AE6" s="42" t="str">
        <f>IF(Tabla142810[[#This Row],[Entrega task 4]]="P","Pendiente",Tabla142810[[#This Row],[Entrega task 4]]-$C$36)</f>
        <v>Pendiente</v>
      </c>
      <c r="AF6" s="42" t="str">
        <f>IF(Tabla142810[[#This Row],[Entrega task 5 ]]="P","Pendiente",Tabla142810[[#This Row],[Entrega task 5 ]]-$C$37)</f>
        <v>Pendiente</v>
      </c>
      <c r="AG6" s="42" t="str">
        <f>IF(Tabla142810[[#This Row],[Entrega task 6 ]]="P","Pendiente",Tabla142810[[#This Row],[Entrega task 6 ]]-$C$38)</f>
        <v>Pendiente</v>
      </c>
      <c r="AH6" s="42" t="str">
        <f>IF(Tabla142810[[#This Row],[Entrega task 7 ]]="P","Pendiente",Tabla142810[[#This Row],[Entrega task 7 ]]-$C$39)</f>
        <v>Pendiente</v>
      </c>
      <c r="AI6" s="42" t="str">
        <f>IF(Tabla142810[[#This Row],[Entrega task 8]]="P","Pendiente",Tabla142810[[#This Row],[Entrega task 8]]-$C$40)</f>
        <v>Pendiente</v>
      </c>
      <c r="AJ6" s="43" t="str">
        <f>IF(Tabla142810[[#This Row],[Entrega task 9]]="P","Pendiente",Tabla142810[[#This Row],[Entrega task 9]]-$C$41)</f>
        <v>Pendiente</v>
      </c>
      <c r="AK6" s="43" t="str">
        <f>IF(Tabla142810[[#This Row],[Entrega task 10]]="P","Pendiente",Tabla142810[[#This Row],[Entrega task 10]]-$C$42)</f>
        <v>Pendiente</v>
      </c>
      <c r="AL6" s="42" t="str">
        <f>IF(Tabla142810[[#This Row],[Entrega task 11]]="P","Pendiente",Tabla142810[[#This Row],[Entrega task 11]]-$C$43)</f>
        <v>Pendiente</v>
      </c>
      <c r="AM6" s="42" t="str">
        <f>IF(Tabla142810[[#This Row],[Entrega task 12]]="P","Pendiente",Tabla142810[[#This Row],[Entrega task 12]]-$C$44)</f>
        <v>Pendiente</v>
      </c>
      <c r="AN6" s="42" t="str">
        <f>IF(Tabla142810[[#This Row],[Entrega task 13]]="P","Pendiente",Tabla142810[[#This Row],[Entrega task 13]]-$C$45)</f>
        <v>Pendiente</v>
      </c>
      <c r="AO6" s="42" t="str">
        <f>IF(Tabla142810[[#This Row],[Entrega task 14]]="P","Pendiente",Tabla142810[[#This Row],[Entrega task 14]]-$C$46)</f>
        <v>Pendiente</v>
      </c>
      <c r="AP6" s="42" t="str">
        <f>IF(Tabla142810[[#This Row],[Entrega task 15]]="P","Pendiente",Tabla142810[[#This Row],[Entrega task 15]]-$C$47)</f>
        <v>Pendiente</v>
      </c>
      <c r="AQ6" s="42" t="str">
        <f>IF(Tabla142810[[#This Row],[Entrega task 16]]="P","Pendiente",Tabla142810[[#This Row],[Entrega task 16]]-$C$48)</f>
        <v>Pendiente</v>
      </c>
      <c r="AR6" s="42" t="str">
        <f>IF(Tabla142810[[#This Row],[Entrega task 17]]="P","Pendiente",Tabla142810[[#This Row],[Entrega task 17]]-$C$49)</f>
        <v>Pendiente</v>
      </c>
      <c r="AS6" s="42" t="str">
        <f>IF(Tabla142810[[#This Row],[Entrega task 18]]="P","Pendiente",Tabla142810[[#This Row],[Entrega task 18]]-$C$50)</f>
        <v>Pendiente</v>
      </c>
      <c r="AT6" s="42" t="str">
        <f>IF(Tabla142810[[#This Row],[Entrega task 19]]="P","Pendiente",Tabla142810[[#This Row],[Entrega task 19]]-$C$51)</f>
        <v>Pendiente</v>
      </c>
      <c r="AU6" s="42" t="str">
        <f>IF(Tabla142810[[#This Row],[Entrega task 20]]="P","Pendiente",Tabla142810[[#This Row],[Entrega task 20]]-$C$52)</f>
        <v>Pendiente</v>
      </c>
      <c r="AV6" s="42" t="str">
        <f>IF(Tabla142810[[#This Row],[Entrega task 21]]="P","Pendiente",Tabla142810[[#This Row],[Entrega task 21]]-$C$53)</f>
        <v>Pendiente</v>
      </c>
      <c r="AW6" s="42" t="str">
        <f>IF(Tabla142810[[#This Row],[Entrega task 22]]="P","Pendiente",Tabla142810[[#This Row],[Entrega task 22]]-$C$54)</f>
        <v>Pendiente</v>
      </c>
      <c r="AX6" s="42" t="str">
        <f>IF(Tabla142810[[#This Row],[Entrega task 23]]="P","Pendiente",Tabla142810[[#This Row],[Entrega task 23]]-$C$55)</f>
        <v>Pendiente</v>
      </c>
      <c r="AY6" s="42" t="str">
        <f>IF(Tabla142810[[#This Row],[Entrega task 24]]="P","Pendiente",Tabla142810[[#This Row],[Entrega task 24]]-$C$56)</f>
        <v>Pendiente</v>
      </c>
      <c r="AZ6" s="42" t="str">
        <f>IF(Tabla142810[[#This Row],[Entrega task 25]]="P","Pendiente",Tabla142810[[#This Row],[Entrega task 25]]-$C$57)</f>
        <v>Pendiente</v>
      </c>
    </row>
    <row r="7" spans="1:52" x14ac:dyDescent="0.25">
      <c r="A7" s="45"/>
      <c r="B7" s="46"/>
      <c r="C7" s="20" t="s">
        <v>9</v>
      </c>
      <c r="D7" s="20" t="s">
        <v>9</v>
      </c>
      <c r="E7" s="20" t="s">
        <v>9</v>
      </c>
      <c r="F7" s="20" t="s">
        <v>9</v>
      </c>
      <c r="G7" s="20" t="s">
        <v>9</v>
      </c>
      <c r="H7" s="20" t="s">
        <v>9</v>
      </c>
      <c r="I7" s="20" t="s">
        <v>9</v>
      </c>
      <c r="J7" s="20" t="s">
        <v>9</v>
      </c>
      <c r="K7" s="20" t="s">
        <v>9</v>
      </c>
      <c r="L7" s="20" t="s">
        <v>9</v>
      </c>
      <c r="M7" s="20" t="s">
        <v>9</v>
      </c>
      <c r="N7" s="20" t="s">
        <v>9</v>
      </c>
      <c r="O7" s="20" t="s">
        <v>9</v>
      </c>
      <c r="P7" s="20" t="s">
        <v>9</v>
      </c>
      <c r="Q7" s="20" t="s">
        <v>9</v>
      </c>
      <c r="R7" s="20" t="s">
        <v>9</v>
      </c>
      <c r="S7" s="20" t="s">
        <v>9</v>
      </c>
      <c r="T7" s="20" t="s">
        <v>9</v>
      </c>
      <c r="U7" s="20" t="s">
        <v>9</v>
      </c>
      <c r="V7" s="20" t="s">
        <v>9</v>
      </c>
      <c r="W7" s="20" t="s">
        <v>9</v>
      </c>
      <c r="X7" s="20" t="s">
        <v>9</v>
      </c>
      <c r="Y7" s="20" t="s">
        <v>9</v>
      </c>
      <c r="Z7" s="20" t="s">
        <v>9</v>
      </c>
      <c r="AA7" s="20" t="s">
        <v>9</v>
      </c>
      <c r="AB7" s="40" t="str">
        <f>IF(Tabla142810[[#This Row],[Entrega  task 1 ]]="P","Pendiente",Tabla142810[[#This Row],[Entrega  task 1 ]]-$C$33)</f>
        <v>Pendiente</v>
      </c>
      <c r="AC7" s="41" t="str">
        <f>IF(Tabla142810[[#This Row],[Entrega task2]]="P","Pendiente",Tabla142810[[#This Row],[Entrega task2]]-$C$34)</f>
        <v>Pendiente</v>
      </c>
      <c r="AD7" s="42" t="str">
        <f>IF(Tabla142810[[#This Row],[Entrega task 3]]="P","Pendiente",Tabla142810[[#This Row],[Entrega task 3]]-$C$35)</f>
        <v>Pendiente</v>
      </c>
      <c r="AE7" s="42" t="str">
        <f>IF(Tabla142810[[#This Row],[Entrega task 4]]="P","Pendiente",Tabla142810[[#This Row],[Entrega task 4]]-$C$36)</f>
        <v>Pendiente</v>
      </c>
      <c r="AF7" s="42" t="str">
        <f>IF(Tabla142810[[#This Row],[Entrega task 5 ]]="P","Pendiente",Tabla142810[[#This Row],[Entrega task 5 ]]-$C$37)</f>
        <v>Pendiente</v>
      </c>
      <c r="AG7" s="42" t="str">
        <f>IF(Tabla142810[[#This Row],[Entrega task 6 ]]="P","Pendiente",Tabla142810[[#This Row],[Entrega task 6 ]]-$C$38)</f>
        <v>Pendiente</v>
      </c>
      <c r="AH7" s="42" t="str">
        <f>IF(Tabla142810[[#This Row],[Entrega task 7 ]]="P","Pendiente",Tabla142810[[#This Row],[Entrega task 7 ]]-$C$39)</f>
        <v>Pendiente</v>
      </c>
      <c r="AI7" s="42" t="str">
        <f>IF(Tabla142810[[#This Row],[Entrega task 8]]="P","Pendiente",Tabla142810[[#This Row],[Entrega task 8]]-$C$40)</f>
        <v>Pendiente</v>
      </c>
      <c r="AJ7" s="43" t="str">
        <f>IF(Tabla142810[[#This Row],[Entrega task 9]]="P","Pendiente",Tabla142810[[#This Row],[Entrega task 9]]-$C$41)</f>
        <v>Pendiente</v>
      </c>
      <c r="AK7" s="43" t="str">
        <f>IF(Tabla142810[[#This Row],[Entrega task 10]]="P","Pendiente",Tabla142810[[#This Row],[Entrega task 10]]-$C$42)</f>
        <v>Pendiente</v>
      </c>
      <c r="AL7" s="42" t="str">
        <f>IF(Tabla142810[[#This Row],[Entrega task 11]]="P","Pendiente",Tabla142810[[#This Row],[Entrega task 11]]-$C$43)</f>
        <v>Pendiente</v>
      </c>
      <c r="AM7" s="42" t="str">
        <f>IF(Tabla142810[[#This Row],[Entrega task 12]]="P","Pendiente",Tabla142810[[#This Row],[Entrega task 12]]-$C$44)</f>
        <v>Pendiente</v>
      </c>
      <c r="AN7" s="42" t="str">
        <f>IF(Tabla142810[[#This Row],[Entrega task 13]]="P","Pendiente",Tabla142810[[#This Row],[Entrega task 13]]-$C$45)</f>
        <v>Pendiente</v>
      </c>
      <c r="AO7" s="42" t="str">
        <f>IF(Tabla142810[[#This Row],[Entrega task 14]]="P","Pendiente",Tabla142810[[#This Row],[Entrega task 14]]-$C$46)</f>
        <v>Pendiente</v>
      </c>
      <c r="AP7" s="42" t="str">
        <f>IF(Tabla142810[[#This Row],[Entrega task 15]]="P","Pendiente",Tabla142810[[#This Row],[Entrega task 15]]-$C$47)</f>
        <v>Pendiente</v>
      </c>
      <c r="AQ7" s="42" t="str">
        <f>IF(Tabla142810[[#This Row],[Entrega task 16]]="P","Pendiente",Tabla142810[[#This Row],[Entrega task 16]]-$C$48)</f>
        <v>Pendiente</v>
      </c>
      <c r="AR7" s="42" t="str">
        <f>IF(Tabla142810[[#This Row],[Entrega task 17]]="P","Pendiente",Tabla142810[[#This Row],[Entrega task 17]]-$C$49)</f>
        <v>Pendiente</v>
      </c>
      <c r="AS7" s="42" t="str">
        <f>IF(Tabla142810[[#This Row],[Entrega task 18]]="P","Pendiente",Tabla142810[[#This Row],[Entrega task 18]]-$C$50)</f>
        <v>Pendiente</v>
      </c>
      <c r="AT7" s="42" t="str">
        <f>IF(Tabla142810[[#This Row],[Entrega task 19]]="P","Pendiente",Tabla142810[[#This Row],[Entrega task 19]]-$C$51)</f>
        <v>Pendiente</v>
      </c>
      <c r="AU7" s="42" t="str">
        <f>IF(Tabla142810[[#This Row],[Entrega task 20]]="P","Pendiente",Tabla142810[[#This Row],[Entrega task 20]]-$C$52)</f>
        <v>Pendiente</v>
      </c>
      <c r="AV7" s="42" t="str">
        <f>IF(Tabla142810[[#This Row],[Entrega task 21]]="P","Pendiente",Tabla142810[[#This Row],[Entrega task 21]]-$C$53)</f>
        <v>Pendiente</v>
      </c>
      <c r="AW7" s="42" t="str">
        <f>IF(Tabla142810[[#This Row],[Entrega task 22]]="P","Pendiente",Tabla142810[[#This Row],[Entrega task 22]]-$C$54)</f>
        <v>Pendiente</v>
      </c>
      <c r="AX7" s="42" t="str">
        <f>IF(Tabla142810[[#This Row],[Entrega task 23]]="P","Pendiente",Tabla142810[[#This Row],[Entrega task 23]]-$C$55)</f>
        <v>Pendiente</v>
      </c>
      <c r="AY7" s="42" t="str">
        <f>IF(Tabla142810[[#This Row],[Entrega task 24]]="P","Pendiente",Tabla142810[[#This Row],[Entrega task 24]]-$C$56)</f>
        <v>Pendiente</v>
      </c>
      <c r="AZ7" s="42" t="str">
        <f>IF(Tabla142810[[#This Row],[Entrega task 25]]="P","Pendiente",Tabla142810[[#This Row],[Entrega task 25]]-$C$57)</f>
        <v>Pendiente</v>
      </c>
    </row>
    <row r="8" spans="1:52" x14ac:dyDescent="0.25">
      <c r="A8" s="45"/>
      <c r="B8" s="46"/>
      <c r="C8" s="20" t="s">
        <v>9</v>
      </c>
      <c r="D8" s="20" t="s">
        <v>9</v>
      </c>
      <c r="E8" s="20" t="s">
        <v>9</v>
      </c>
      <c r="F8" s="20" t="s">
        <v>9</v>
      </c>
      <c r="G8" s="20" t="s">
        <v>9</v>
      </c>
      <c r="H8" s="20" t="s">
        <v>9</v>
      </c>
      <c r="I8" s="20" t="s">
        <v>9</v>
      </c>
      <c r="J8" s="20" t="s">
        <v>9</v>
      </c>
      <c r="K8" s="20" t="s">
        <v>9</v>
      </c>
      <c r="L8" s="20" t="s">
        <v>9</v>
      </c>
      <c r="M8" s="20" t="s">
        <v>9</v>
      </c>
      <c r="N8" s="20" t="s">
        <v>9</v>
      </c>
      <c r="O8" s="20" t="s">
        <v>9</v>
      </c>
      <c r="P8" s="20" t="s">
        <v>9</v>
      </c>
      <c r="Q8" s="20" t="s">
        <v>9</v>
      </c>
      <c r="R8" s="20" t="s">
        <v>9</v>
      </c>
      <c r="S8" s="20" t="s">
        <v>9</v>
      </c>
      <c r="T8" s="20" t="s">
        <v>9</v>
      </c>
      <c r="U8" s="20" t="s">
        <v>9</v>
      </c>
      <c r="V8" s="20" t="s">
        <v>9</v>
      </c>
      <c r="W8" s="20" t="s">
        <v>9</v>
      </c>
      <c r="X8" s="20" t="s">
        <v>9</v>
      </c>
      <c r="Y8" s="20" t="s">
        <v>9</v>
      </c>
      <c r="Z8" s="20" t="s">
        <v>9</v>
      </c>
      <c r="AA8" s="20" t="s">
        <v>9</v>
      </c>
      <c r="AB8" s="40" t="str">
        <f>IF(Tabla142810[[#This Row],[Entrega  task 1 ]]="P","Pendiente",Tabla142810[[#This Row],[Entrega  task 1 ]]-$C$33)</f>
        <v>Pendiente</v>
      </c>
      <c r="AC8" s="41" t="str">
        <f>IF(Tabla142810[[#This Row],[Entrega task2]]="P","Pendiente",Tabla142810[[#This Row],[Entrega task2]]-$C$34)</f>
        <v>Pendiente</v>
      </c>
      <c r="AD8" s="42" t="str">
        <f>IF(Tabla142810[[#This Row],[Entrega task 3]]="P","Pendiente",Tabla142810[[#This Row],[Entrega task 3]]-$C$35)</f>
        <v>Pendiente</v>
      </c>
      <c r="AE8" s="42" t="str">
        <f>IF(Tabla142810[[#This Row],[Entrega task 4]]="P","Pendiente",Tabla142810[[#This Row],[Entrega task 4]]-$C$36)</f>
        <v>Pendiente</v>
      </c>
      <c r="AF8" s="42" t="str">
        <f>IF(Tabla142810[[#This Row],[Entrega task 5 ]]="P","Pendiente",Tabla142810[[#This Row],[Entrega task 5 ]]-$C$37)</f>
        <v>Pendiente</v>
      </c>
      <c r="AG8" s="42" t="str">
        <f>IF(Tabla142810[[#This Row],[Entrega task 6 ]]="P","Pendiente",Tabla142810[[#This Row],[Entrega task 6 ]]-$C$38)</f>
        <v>Pendiente</v>
      </c>
      <c r="AH8" s="42" t="str">
        <f>IF(Tabla142810[[#This Row],[Entrega task 7 ]]="P","Pendiente",Tabla142810[[#This Row],[Entrega task 7 ]]-$C$39)</f>
        <v>Pendiente</v>
      </c>
      <c r="AI8" s="42" t="str">
        <f>IF(Tabla142810[[#This Row],[Entrega task 8]]="P","Pendiente",Tabla142810[[#This Row],[Entrega task 8]]-$C$40)</f>
        <v>Pendiente</v>
      </c>
      <c r="AJ8" s="43" t="str">
        <f>IF(Tabla142810[[#This Row],[Entrega task 9]]="P","Pendiente",Tabla142810[[#This Row],[Entrega task 9]]-$C$41)</f>
        <v>Pendiente</v>
      </c>
      <c r="AK8" s="43" t="str">
        <f>IF(Tabla142810[[#This Row],[Entrega task 10]]="P","Pendiente",Tabla142810[[#This Row],[Entrega task 10]]-$C$42)</f>
        <v>Pendiente</v>
      </c>
      <c r="AL8" s="42" t="str">
        <f>IF(Tabla142810[[#This Row],[Entrega task 11]]="P","Pendiente",Tabla142810[[#This Row],[Entrega task 11]]-$C$43)</f>
        <v>Pendiente</v>
      </c>
      <c r="AM8" s="42" t="str">
        <f>IF(Tabla142810[[#This Row],[Entrega task 12]]="P","Pendiente",Tabla142810[[#This Row],[Entrega task 12]]-$C$44)</f>
        <v>Pendiente</v>
      </c>
      <c r="AN8" s="42" t="str">
        <f>IF(Tabla142810[[#This Row],[Entrega task 13]]="P","Pendiente",Tabla142810[[#This Row],[Entrega task 13]]-$C$45)</f>
        <v>Pendiente</v>
      </c>
      <c r="AO8" s="42" t="str">
        <f>IF(Tabla142810[[#This Row],[Entrega task 14]]="P","Pendiente",Tabla142810[[#This Row],[Entrega task 14]]-$C$46)</f>
        <v>Pendiente</v>
      </c>
      <c r="AP8" s="42" t="str">
        <f>IF(Tabla142810[[#This Row],[Entrega task 15]]="P","Pendiente",Tabla142810[[#This Row],[Entrega task 15]]-$C$47)</f>
        <v>Pendiente</v>
      </c>
      <c r="AQ8" s="42" t="str">
        <f>IF(Tabla142810[[#This Row],[Entrega task 16]]="P","Pendiente",Tabla142810[[#This Row],[Entrega task 16]]-$C$48)</f>
        <v>Pendiente</v>
      </c>
      <c r="AR8" s="42" t="str">
        <f>IF(Tabla142810[[#This Row],[Entrega task 17]]="P","Pendiente",Tabla142810[[#This Row],[Entrega task 17]]-$C$49)</f>
        <v>Pendiente</v>
      </c>
      <c r="AS8" s="42" t="str">
        <f>IF(Tabla142810[[#This Row],[Entrega task 18]]="P","Pendiente",Tabla142810[[#This Row],[Entrega task 18]]-$C$50)</f>
        <v>Pendiente</v>
      </c>
      <c r="AT8" s="42" t="str">
        <f>IF(Tabla142810[[#This Row],[Entrega task 19]]="P","Pendiente",Tabla142810[[#This Row],[Entrega task 19]]-$C$51)</f>
        <v>Pendiente</v>
      </c>
      <c r="AU8" s="42" t="str">
        <f>IF(Tabla142810[[#This Row],[Entrega task 20]]="P","Pendiente",Tabla142810[[#This Row],[Entrega task 20]]-$C$52)</f>
        <v>Pendiente</v>
      </c>
      <c r="AV8" s="42" t="str">
        <f>IF(Tabla142810[[#This Row],[Entrega task 21]]="P","Pendiente",Tabla142810[[#This Row],[Entrega task 21]]-$C$53)</f>
        <v>Pendiente</v>
      </c>
      <c r="AW8" s="42" t="str">
        <f>IF(Tabla142810[[#This Row],[Entrega task 22]]="P","Pendiente",Tabla142810[[#This Row],[Entrega task 22]]-$C$54)</f>
        <v>Pendiente</v>
      </c>
      <c r="AX8" s="42" t="str">
        <f>IF(Tabla142810[[#This Row],[Entrega task 23]]="P","Pendiente",Tabla142810[[#This Row],[Entrega task 23]]-$C$55)</f>
        <v>Pendiente</v>
      </c>
      <c r="AY8" s="42" t="str">
        <f>IF(Tabla142810[[#This Row],[Entrega task 24]]="P","Pendiente",Tabla142810[[#This Row],[Entrega task 24]]-$C$56)</f>
        <v>Pendiente</v>
      </c>
      <c r="AZ8" s="42" t="str">
        <f>IF(Tabla142810[[#This Row],[Entrega task 25]]="P","Pendiente",Tabla142810[[#This Row],[Entrega task 25]]-$C$57)</f>
        <v>Pendiente</v>
      </c>
    </row>
    <row r="9" spans="1:52" x14ac:dyDescent="0.25">
      <c r="A9" s="45"/>
      <c r="B9" s="46"/>
      <c r="C9" s="20" t="s">
        <v>9</v>
      </c>
      <c r="D9" s="20" t="s">
        <v>9</v>
      </c>
      <c r="E9" s="20" t="s">
        <v>9</v>
      </c>
      <c r="F9" s="20" t="s">
        <v>9</v>
      </c>
      <c r="G9" s="20" t="s">
        <v>9</v>
      </c>
      <c r="H9" s="20" t="s">
        <v>9</v>
      </c>
      <c r="I9" s="20" t="s">
        <v>9</v>
      </c>
      <c r="J9" s="20" t="s">
        <v>9</v>
      </c>
      <c r="K9" s="20" t="s">
        <v>9</v>
      </c>
      <c r="L9" s="20" t="s">
        <v>9</v>
      </c>
      <c r="M9" s="20" t="s">
        <v>9</v>
      </c>
      <c r="N9" s="20" t="s">
        <v>9</v>
      </c>
      <c r="O9" s="20" t="s">
        <v>9</v>
      </c>
      <c r="P9" s="20" t="s">
        <v>9</v>
      </c>
      <c r="Q9" s="20" t="s">
        <v>9</v>
      </c>
      <c r="R9" s="20" t="s">
        <v>9</v>
      </c>
      <c r="S9" s="20" t="s">
        <v>9</v>
      </c>
      <c r="T9" s="20" t="s">
        <v>9</v>
      </c>
      <c r="U9" s="20" t="s">
        <v>9</v>
      </c>
      <c r="V9" s="20" t="s">
        <v>9</v>
      </c>
      <c r="W9" s="20" t="s">
        <v>9</v>
      </c>
      <c r="X9" s="20" t="s">
        <v>9</v>
      </c>
      <c r="Y9" s="20" t="s">
        <v>9</v>
      </c>
      <c r="Z9" s="20" t="s">
        <v>9</v>
      </c>
      <c r="AA9" s="20" t="s">
        <v>9</v>
      </c>
      <c r="AB9" s="40" t="str">
        <f>IF(Tabla142810[[#This Row],[Entrega  task 1 ]]="P","Pendiente",Tabla142810[[#This Row],[Entrega  task 1 ]]-$C$33)</f>
        <v>Pendiente</v>
      </c>
      <c r="AC9" s="41" t="str">
        <f>IF(Tabla142810[[#This Row],[Entrega task2]]="P","Pendiente",Tabla142810[[#This Row],[Entrega task2]]-$C$34)</f>
        <v>Pendiente</v>
      </c>
      <c r="AD9" s="42" t="str">
        <f>IF(Tabla142810[[#This Row],[Entrega task 3]]="P","Pendiente",Tabla142810[[#This Row],[Entrega task 3]]-$C$35)</f>
        <v>Pendiente</v>
      </c>
      <c r="AE9" s="42" t="str">
        <f>IF(Tabla142810[[#This Row],[Entrega task 4]]="P","Pendiente",Tabla142810[[#This Row],[Entrega task 4]]-$C$36)</f>
        <v>Pendiente</v>
      </c>
      <c r="AF9" s="42" t="str">
        <f>IF(Tabla142810[[#This Row],[Entrega task 5 ]]="P","Pendiente",Tabla142810[[#This Row],[Entrega task 5 ]]-$C$37)</f>
        <v>Pendiente</v>
      </c>
      <c r="AG9" s="42" t="str">
        <f>IF(Tabla142810[[#This Row],[Entrega task 6 ]]="P","Pendiente",Tabla142810[[#This Row],[Entrega task 6 ]]-$C$38)</f>
        <v>Pendiente</v>
      </c>
      <c r="AH9" s="42" t="str">
        <f>IF(Tabla142810[[#This Row],[Entrega task 7 ]]="P","Pendiente",Tabla142810[[#This Row],[Entrega task 7 ]]-$C$39)</f>
        <v>Pendiente</v>
      </c>
      <c r="AI9" s="42" t="str">
        <f>IF(Tabla142810[[#This Row],[Entrega task 8]]="P","Pendiente",Tabla142810[[#This Row],[Entrega task 8]]-$C$40)</f>
        <v>Pendiente</v>
      </c>
      <c r="AJ9" s="43" t="str">
        <f>IF(Tabla142810[[#This Row],[Entrega task 9]]="P","Pendiente",Tabla142810[[#This Row],[Entrega task 9]]-$C$41)</f>
        <v>Pendiente</v>
      </c>
      <c r="AK9" s="43" t="str">
        <f>IF(Tabla142810[[#This Row],[Entrega task 10]]="P","Pendiente",Tabla142810[[#This Row],[Entrega task 10]]-$C$42)</f>
        <v>Pendiente</v>
      </c>
      <c r="AL9" s="42" t="str">
        <f>IF(Tabla142810[[#This Row],[Entrega task 11]]="P","Pendiente",Tabla142810[[#This Row],[Entrega task 11]]-$C$43)</f>
        <v>Pendiente</v>
      </c>
      <c r="AM9" s="42" t="str">
        <f>IF(Tabla142810[[#This Row],[Entrega task 12]]="P","Pendiente",Tabla142810[[#This Row],[Entrega task 12]]-$C$44)</f>
        <v>Pendiente</v>
      </c>
      <c r="AN9" s="42" t="str">
        <f>IF(Tabla142810[[#This Row],[Entrega task 13]]="P","Pendiente",Tabla142810[[#This Row],[Entrega task 13]]-$C$45)</f>
        <v>Pendiente</v>
      </c>
      <c r="AO9" s="42" t="str">
        <f>IF(Tabla142810[[#This Row],[Entrega task 14]]="P","Pendiente",Tabla142810[[#This Row],[Entrega task 14]]-$C$46)</f>
        <v>Pendiente</v>
      </c>
      <c r="AP9" s="42" t="str">
        <f>IF(Tabla142810[[#This Row],[Entrega task 15]]="P","Pendiente",Tabla142810[[#This Row],[Entrega task 15]]-$C$47)</f>
        <v>Pendiente</v>
      </c>
      <c r="AQ9" s="42" t="str">
        <f>IF(Tabla142810[[#This Row],[Entrega task 16]]="P","Pendiente",Tabla142810[[#This Row],[Entrega task 16]]-$C$48)</f>
        <v>Pendiente</v>
      </c>
      <c r="AR9" s="42" t="str">
        <f>IF(Tabla142810[[#This Row],[Entrega task 17]]="P","Pendiente",Tabla142810[[#This Row],[Entrega task 17]]-$C$49)</f>
        <v>Pendiente</v>
      </c>
      <c r="AS9" s="42" t="str">
        <f>IF(Tabla142810[[#This Row],[Entrega task 18]]="P","Pendiente",Tabla142810[[#This Row],[Entrega task 18]]-$C$50)</f>
        <v>Pendiente</v>
      </c>
      <c r="AT9" s="42" t="str">
        <f>IF(Tabla142810[[#This Row],[Entrega task 19]]="P","Pendiente",Tabla142810[[#This Row],[Entrega task 19]]-$C$51)</f>
        <v>Pendiente</v>
      </c>
      <c r="AU9" s="42" t="str">
        <f>IF(Tabla142810[[#This Row],[Entrega task 20]]="P","Pendiente",Tabla142810[[#This Row],[Entrega task 20]]-$C$52)</f>
        <v>Pendiente</v>
      </c>
      <c r="AV9" s="42" t="str">
        <f>IF(Tabla142810[[#This Row],[Entrega task 21]]="P","Pendiente",Tabla142810[[#This Row],[Entrega task 21]]-$C$53)</f>
        <v>Pendiente</v>
      </c>
      <c r="AW9" s="42" t="str">
        <f>IF(Tabla142810[[#This Row],[Entrega task 22]]="P","Pendiente",Tabla142810[[#This Row],[Entrega task 22]]-$C$54)</f>
        <v>Pendiente</v>
      </c>
      <c r="AX9" s="42" t="str">
        <f>IF(Tabla142810[[#This Row],[Entrega task 23]]="P","Pendiente",Tabla142810[[#This Row],[Entrega task 23]]-$C$55)</f>
        <v>Pendiente</v>
      </c>
      <c r="AY9" s="42" t="str">
        <f>IF(Tabla142810[[#This Row],[Entrega task 24]]="P","Pendiente",Tabla142810[[#This Row],[Entrega task 24]]-$C$56)</f>
        <v>Pendiente</v>
      </c>
      <c r="AZ9" s="42" t="str">
        <f>IF(Tabla142810[[#This Row],[Entrega task 25]]="P","Pendiente",Tabla142810[[#This Row],[Entrega task 25]]-$C$57)</f>
        <v>Pendiente</v>
      </c>
    </row>
    <row r="10" spans="1:52" x14ac:dyDescent="0.25">
      <c r="A10" s="45"/>
      <c r="B10" s="46"/>
      <c r="C10" s="20" t="s">
        <v>9</v>
      </c>
      <c r="D10" s="20" t="s">
        <v>9</v>
      </c>
      <c r="E10" s="20" t="s">
        <v>9</v>
      </c>
      <c r="F10" s="20" t="s">
        <v>9</v>
      </c>
      <c r="G10" s="20" t="s">
        <v>9</v>
      </c>
      <c r="H10" s="20" t="s">
        <v>9</v>
      </c>
      <c r="I10" s="20" t="s">
        <v>9</v>
      </c>
      <c r="J10" s="20" t="s">
        <v>9</v>
      </c>
      <c r="K10" s="20" t="s">
        <v>9</v>
      </c>
      <c r="L10" s="20" t="s">
        <v>9</v>
      </c>
      <c r="M10" s="20" t="s">
        <v>9</v>
      </c>
      <c r="N10" s="20" t="s">
        <v>9</v>
      </c>
      <c r="O10" s="20" t="s">
        <v>9</v>
      </c>
      <c r="P10" s="20" t="s">
        <v>9</v>
      </c>
      <c r="Q10" s="20" t="s">
        <v>9</v>
      </c>
      <c r="R10" s="20" t="s">
        <v>9</v>
      </c>
      <c r="S10" s="20" t="s">
        <v>9</v>
      </c>
      <c r="T10" s="20" t="s">
        <v>9</v>
      </c>
      <c r="U10" s="20" t="s">
        <v>9</v>
      </c>
      <c r="V10" s="20" t="s">
        <v>9</v>
      </c>
      <c r="W10" s="20" t="s">
        <v>9</v>
      </c>
      <c r="X10" s="20" t="s">
        <v>9</v>
      </c>
      <c r="Y10" s="20" t="s">
        <v>9</v>
      </c>
      <c r="Z10" s="20" t="s">
        <v>9</v>
      </c>
      <c r="AA10" s="20" t="s">
        <v>9</v>
      </c>
      <c r="AB10" s="40" t="str">
        <f>IF(Tabla142810[[#This Row],[Entrega  task 1 ]]="P","Pendiente",Tabla142810[[#This Row],[Entrega  task 1 ]]-$C$33)</f>
        <v>Pendiente</v>
      </c>
      <c r="AC10" s="41" t="str">
        <f>IF(Tabla142810[[#This Row],[Entrega task2]]="P","Pendiente",Tabla142810[[#This Row],[Entrega task2]]-$C$34)</f>
        <v>Pendiente</v>
      </c>
      <c r="AD10" s="42" t="str">
        <f>IF(Tabla142810[[#This Row],[Entrega task 3]]="P","Pendiente",Tabla142810[[#This Row],[Entrega task 3]]-$C$35)</f>
        <v>Pendiente</v>
      </c>
      <c r="AE10" s="42" t="str">
        <f>IF(Tabla142810[[#This Row],[Entrega task 4]]="P","Pendiente",Tabla142810[[#This Row],[Entrega task 4]]-$C$36)</f>
        <v>Pendiente</v>
      </c>
      <c r="AF10" s="42" t="str">
        <f>IF(Tabla142810[[#This Row],[Entrega task 5 ]]="P","Pendiente",Tabla142810[[#This Row],[Entrega task 5 ]]-$C$37)</f>
        <v>Pendiente</v>
      </c>
      <c r="AG10" s="42" t="str">
        <f>IF(Tabla142810[[#This Row],[Entrega task 6 ]]="P","Pendiente",Tabla142810[[#This Row],[Entrega task 6 ]]-$C$38)</f>
        <v>Pendiente</v>
      </c>
      <c r="AH10" s="42" t="str">
        <f>IF(Tabla142810[[#This Row],[Entrega task 7 ]]="P","Pendiente",Tabla142810[[#This Row],[Entrega task 7 ]]-$C$39)</f>
        <v>Pendiente</v>
      </c>
      <c r="AI10" s="42" t="str">
        <f>IF(Tabla142810[[#This Row],[Entrega task 8]]="P","Pendiente",Tabla142810[[#This Row],[Entrega task 8]]-$C$40)</f>
        <v>Pendiente</v>
      </c>
      <c r="AJ10" s="43" t="str">
        <f>IF(Tabla142810[[#This Row],[Entrega task 9]]="P","Pendiente",Tabla142810[[#This Row],[Entrega task 9]]-$C$41)</f>
        <v>Pendiente</v>
      </c>
      <c r="AK10" s="43" t="str">
        <f>IF(Tabla142810[[#This Row],[Entrega task 10]]="P","Pendiente",Tabla142810[[#This Row],[Entrega task 10]]-$C$42)</f>
        <v>Pendiente</v>
      </c>
      <c r="AL10" s="42" t="str">
        <f>IF(Tabla142810[[#This Row],[Entrega task 11]]="P","Pendiente",Tabla142810[[#This Row],[Entrega task 11]]-$C$43)</f>
        <v>Pendiente</v>
      </c>
      <c r="AM10" s="42" t="str">
        <f>IF(Tabla142810[[#This Row],[Entrega task 12]]="P","Pendiente",Tabla142810[[#This Row],[Entrega task 12]]-$C$44)</f>
        <v>Pendiente</v>
      </c>
      <c r="AN10" s="42" t="str">
        <f>IF(Tabla142810[[#This Row],[Entrega task 13]]="P","Pendiente",Tabla142810[[#This Row],[Entrega task 13]]-$C$45)</f>
        <v>Pendiente</v>
      </c>
      <c r="AO10" s="42" t="str">
        <f>IF(Tabla142810[[#This Row],[Entrega task 14]]="P","Pendiente",Tabla142810[[#This Row],[Entrega task 14]]-$C$46)</f>
        <v>Pendiente</v>
      </c>
      <c r="AP10" s="42" t="str">
        <f>IF(Tabla142810[[#This Row],[Entrega task 15]]="P","Pendiente",Tabla142810[[#This Row],[Entrega task 15]]-$C$47)</f>
        <v>Pendiente</v>
      </c>
      <c r="AQ10" s="42" t="str">
        <f>IF(Tabla142810[[#This Row],[Entrega task 16]]="P","Pendiente",Tabla142810[[#This Row],[Entrega task 16]]-$C$48)</f>
        <v>Pendiente</v>
      </c>
      <c r="AR10" s="42" t="str">
        <f>IF(Tabla142810[[#This Row],[Entrega task 17]]="P","Pendiente",Tabla142810[[#This Row],[Entrega task 17]]-$C$49)</f>
        <v>Pendiente</v>
      </c>
      <c r="AS10" s="42" t="str">
        <f>IF(Tabla142810[[#This Row],[Entrega task 18]]="P","Pendiente",Tabla142810[[#This Row],[Entrega task 18]]-$C$50)</f>
        <v>Pendiente</v>
      </c>
      <c r="AT10" s="42" t="str">
        <f>IF(Tabla142810[[#This Row],[Entrega task 19]]="P","Pendiente",Tabla142810[[#This Row],[Entrega task 19]]-$C$51)</f>
        <v>Pendiente</v>
      </c>
      <c r="AU10" s="42" t="str">
        <f>IF(Tabla142810[[#This Row],[Entrega task 20]]="P","Pendiente",Tabla142810[[#This Row],[Entrega task 20]]-$C$52)</f>
        <v>Pendiente</v>
      </c>
      <c r="AV10" s="42" t="str">
        <f>IF(Tabla142810[[#This Row],[Entrega task 21]]="P","Pendiente",Tabla142810[[#This Row],[Entrega task 21]]-$C$53)</f>
        <v>Pendiente</v>
      </c>
      <c r="AW10" s="42" t="str">
        <f>IF(Tabla142810[[#This Row],[Entrega task 22]]="P","Pendiente",Tabla142810[[#This Row],[Entrega task 22]]-$C$54)</f>
        <v>Pendiente</v>
      </c>
      <c r="AX10" s="42" t="str">
        <f>IF(Tabla142810[[#This Row],[Entrega task 23]]="P","Pendiente",Tabla142810[[#This Row],[Entrega task 23]]-$C$55)</f>
        <v>Pendiente</v>
      </c>
      <c r="AY10" s="42" t="str">
        <f>IF(Tabla142810[[#This Row],[Entrega task 24]]="P","Pendiente",Tabla142810[[#This Row],[Entrega task 24]]-$C$56)</f>
        <v>Pendiente</v>
      </c>
      <c r="AZ10" s="42" t="str">
        <f>IF(Tabla142810[[#This Row],[Entrega task 25]]="P","Pendiente",Tabla142810[[#This Row],[Entrega task 25]]-$C$57)</f>
        <v>Pendiente</v>
      </c>
    </row>
    <row r="11" spans="1:52" x14ac:dyDescent="0.25">
      <c r="A11" s="45"/>
      <c r="B11" s="46"/>
      <c r="C11" s="20" t="s">
        <v>9</v>
      </c>
      <c r="D11" s="20" t="s">
        <v>9</v>
      </c>
      <c r="E11" s="20" t="s">
        <v>9</v>
      </c>
      <c r="F11" s="20" t="s">
        <v>9</v>
      </c>
      <c r="G11" s="20" t="s">
        <v>9</v>
      </c>
      <c r="H11" s="20" t="s">
        <v>9</v>
      </c>
      <c r="I11" s="20" t="s">
        <v>9</v>
      </c>
      <c r="J11" s="20" t="s">
        <v>9</v>
      </c>
      <c r="K11" s="20" t="s">
        <v>9</v>
      </c>
      <c r="L11" s="20" t="s">
        <v>9</v>
      </c>
      <c r="M11" s="20" t="s">
        <v>9</v>
      </c>
      <c r="N11" s="20" t="s">
        <v>9</v>
      </c>
      <c r="O11" s="20" t="s">
        <v>9</v>
      </c>
      <c r="P11" s="20" t="s">
        <v>9</v>
      </c>
      <c r="Q11" s="20" t="s">
        <v>9</v>
      </c>
      <c r="R11" s="20" t="s">
        <v>9</v>
      </c>
      <c r="S11" s="20" t="s">
        <v>9</v>
      </c>
      <c r="T11" s="20" t="s">
        <v>9</v>
      </c>
      <c r="U11" s="20" t="s">
        <v>9</v>
      </c>
      <c r="V11" s="20" t="s">
        <v>9</v>
      </c>
      <c r="W11" s="20" t="s">
        <v>9</v>
      </c>
      <c r="X11" s="20" t="s">
        <v>9</v>
      </c>
      <c r="Y11" s="20" t="s">
        <v>9</v>
      </c>
      <c r="Z11" s="20" t="s">
        <v>9</v>
      </c>
      <c r="AA11" s="20" t="s">
        <v>9</v>
      </c>
      <c r="AB11" s="40" t="str">
        <f>IF(Tabla142810[[#This Row],[Entrega  task 1 ]]="P","Pendiente",Tabla142810[[#This Row],[Entrega  task 1 ]]-$C$33)</f>
        <v>Pendiente</v>
      </c>
      <c r="AC11" s="41" t="str">
        <f>IF(Tabla142810[[#This Row],[Entrega task2]]="P","Pendiente",Tabla142810[[#This Row],[Entrega task2]]-$C$34)</f>
        <v>Pendiente</v>
      </c>
      <c r="AD11" s="42" t="str">
        <f>IF(Tabla142810[[#This Row],[Entrega task 3]]="P","Pendiente",Tabla142810[[#This Row],[Entrega task 3]]-$C$35)</f>
        <v>Pendiente</v>
      </c>
      <c r="AE11" s="42" t="str">
        <f>IF(Tabla142810[[#This Row],[Entrega task 4]]="P","Pendiente",Tabla142810[[#This Row],[Entrega task 4]]-$C$36)</f>
        <v>Pendiente</v>
      </c>
      <c r="AF11" s="42" t="str">
        <f>IF(Tabla142810[[#This Row],[Entrega task 5 ]]="P","Pendiente",Tabla142810[[#This Row],[Entrega task 5 ]]-$C$37)</f>
        <v>Pendiente</v>
      </c>
      <c r="AG11" s="42" t="str">
        <f>IF(Tabla142810[[#This Row],[Entrega task 6 ]]="P","Pendiente",Tabla142810[[#This Row],[Entrega task 6 ]]-$C$38)</f>
        <v>Pendiente</v>
      </c>
      <c r="AH11" s="42" t="str">
        <f>IF(Tabla142810[[#This Row],[Entrega task 7 ]]="P","Pendiente",Tabla142810[[#This Row],[Entrega task 7 ]]-$C$39)</f>
        <v>Pendiente</v>
      </c>
      <c r="AI11" s="42" t="str">
        <f>IF(Tabla142810[[#This Row],[Entrega task 8]]="P","Pendiente",Tabla142810[[#This Row],[Entrega task 8]]-$C$40)</f>
        <v>Pendiente</v>
      </c>
      <c r="AJ11" s="43" t="str">
        <f>IF(Tabla142810[[#This Row],[Entrega task 9]]="P","Pendiente",Tabla142810[[#This Row],[Entrega task 9]]-$C$41)</f>
        <v>Pendiente</v>
      </c>
      <c r="AK11" s="43" t="str">
        <f>IF(Tabla142810[[#This Row],[Entrega task 10]]="P","Pendiente",Tabla142810[[#This Row],[Entrega task 10]]-$C$42)</f>
        <v>Pendiente</v>
      </c>
      <c r="AL11" s="42" t="str">
        <f>IF(Tabla142810[[#This Row],[Entrega task 11]]="P","Pendiente",Tabla142810[[#This Row],[Entrega task 11]]-$C$43)</f>
        <v>Pendiente</v>
      </c>
      <c r="AM11" s="42" t="str">
        <f>IF(Tabla142810[[#This Row],[Entrega task 12]]="P","Pendiente",Tabla142810[[#This Row],[Entrega task 12]]-$C$44)</f>
        <v>Pendiente</v>
      </c>
      <c r="AN11" s="42" t="str">
        <f>IF(Tabla142810[[#This Row],[Entrega task 13]]="P","Pendiente",Tabla142810[[#This Row],[Entrega task 13]]-$C$45)</f>
        <v>Pendiente</v>
      </c>
      <c r="AO11" s="42" t="str">
        <f>IF(Tabla142810[[#This Row],[Entrega task 14]]="P","Pendiente",Tabla142810[[#This Row],[Entrega task 14]]-$C$46)</f>
        <v>Pendiente</v>
      </c>
      <c r="AP11" s="42" t="str">
        <f>IF(Tabla142810[[#This Row],[Entrega task 15]]="P","Pendiente",Tabla142810[[#This Row],[Entrega task 15]]-$C$47)</f>
        <v>Pendiente</v>
      </c>
      <c r="AQ11" s="42" t="str">
        <f>IF(Tabla142810[[#This Row],[Entrega task 16]]="P","Pendiente",Tabla142810[[#This Row],[Entrega task 16]]-$C$48)</f>
        <v>Pendiente</v>
      </c>
      <c r="AR11" s="42" t="str">
        <f>IF(Tabla142810[[#This Row],[Entrega task 17]]="P","Pendiente",Tabla142810[[#This Row],[Entrega task 17]]-$C$49)</f>
        <v>Pendiente</v>
      </c>
      <c r="AS11" s="42" t="str">
        <f>IF(Tabla142810[[#This Row],[Entrega task 18]]="P","Pendiente",Tabla142810[[#This Row],[Entrega task 18]]-$C$50)</f>
        <v>Pendiente</v>
      </c>
      <c r="AT11" s="42" t="str">
        <f>IF(Tabla142810[[#This Row],[Entrega task 19]]="P","Pendiente",Tabla142810[[#This Row],[Entrega task 19]]-$C$51)</f>
        <v>Pendiente</v>
      </c>
      <c r="AU11" s="42" t="str">
        <f>IF(Tabla142810[[#This Row],[Entrega task 20]]="P","Pendiente",Tabla142810[[#This Row],[Entrega task 20]]-$C$52)</f>
        <v>Pendiente</v>
      </c>
      <c r="AV11" s="42" t="str">
        <f>IF(Tabla142810[[#This Row],[Entrega task 21]]="P","Pendiente",Tabla142810[[#This Row],[Entrega task 21]]-$C$53)</f>
        <v>Pendiente</v>
      </c>
      <c r="AW11" s="42" t="str">
        <f>IF(Tabla142810[[#This Row],[Entrega task 22]]="P","Pendiente",Tabla142810[[#This Row],[Entrega task 22]]-$C$54)</f>
        <v>Pendiente</v>
      </c>
      <c r="AX11" s="42" t="str">
        <f>IF(Tabla142810[[#This Row],[Entrega task 23]]="P","Pendiente",Tabla142810[[#This Row],[Entrega task 23]]-$C$55)</f>
        <v>Pendiente</v>
      </c>
      <c r="AY11" s="42" t="str">
        <f>IF(Tabla142810[[#This Row],[Entrega task 24]]="P","Pendiente",Tabla142810[[#This Row],[Entrega task 24]]-$C$56)</f>
        <v>Pendiente</v>
      </c>
      <c r="AZ11" s="42" t="str">
        <f>IF(Tabla142810[[#This Row],[Entrega task 25]]="P","Pendiente",Tabla142810[[#This Row],[Entrega task 25]]-$C$57)</f>
        <v>Pendiente</v>
      </c>
    </row>
    <row r="12" spans="1:52" x14ac:dyDescent="0.25">
      <c r="A12" s="45"/>
      <c r="B12" s="46"/>
      <c r="C12" s="20" t="s">
        <v>9</v>
      </c>
      <c r="D12" s="20" t="s">
        <v>9</v>
      </c>
      <c r="E12" s="20" t="s">
        <v>9</v>
      </c>
      <c r="F12" s="20" t="s">
        <v>9</v>
      </c>
      <c r="G12" s="20" t="s">
        <v>9</v>
      </c>
      <c r="H12" s="20" t="s">
        <v>9</v>
      </c>
      <c r="I12" s="20" t="s">
        <v>9</v>
      </c>
      <c r="J12" s="20" t="s">
        <v>9</v>
      </c>
      <c r="K12" s="20" t="s">
        <v>9</v>
      </c>
      <c r="L12" s="20" t="s">
        <v>9</v>
      </c>
      <c r="M12" s="20" t="s">
        <v>9</v>
      </c>
      <c r="N12" s="20" t="s">
        <v>9</v>
      </c>
      <c r="O12" s="20" t="s">
        <v>9</v>
      </c>
      <c r="P12" s="20" t="s">
        <v>9</v>
      </c>
      <c r="Q12" s="20" t="s">
        <v>9</v>
      </c>
      <c r="R12" s="20" t="s">
        <v>9</v>
      </c>
      <c r="S12" s="20" t="s">
        <v>9</v>
      </c>
      <c r="T12" s="20" t="s">
        <v>9</v>
      </c>
      <c r="U12" s="20" t="s">
        <v>9</v>
      </c>
      <c r="V12" s="20" t="s">
        <v>9</v>
      </c>
      <c r="W12" s="20" t="s">
        <v>9</v>
      </c>
      <c r="X12" s="20" t="s">
        <v>9</v>
      </c>
      <c r="Y12" s="20" t="s">
        <v>9</v>
      </c>
      <c r="Z12" s="20" t="s">
        <v>9</v>
      </c>
      <c r="AA12" s="20" t="s">
        <v>9</v>
      </c>
      <c r="AB12" s="40" t="str">
        <f>IF(Tabla142810[[#This Row],[Entrega  task 1 ]]="P","Pendiente",Tabla142810[[#This Row],[Entrega  task 1 ]]-$C$33)</f>
        <v>Pendiente</v>
      </c>
      <c r="AC12" s="41" t="str">
        <f>IF(Tabla142810[[#This Row],[Entrega task2]]="P","Pendiente",Tabla142810[[#This Row],[Entrega task2]]-$C$34)</f>
        <v>Pendiente</v>
      </c>
      <c r="AD12" s="42" t="str">
        <f>IF(Tabla142810[[#This Row],[Entrega task 3]]="P","Pendiente",Tabla142810[[#This Row],[Entrega task 3]]-$C$35)</f>
        <v>Pendiente</v>
      </c>
      <c r="AE12" s="42" t="str">
        <f>IF(Tabla142810[[#This Row],[Entrega task 4]]="P","Pendiente",Tabla142810[[#This Row],[Entrega task 4]]-$C$36)</f>
        <v>Pendiente</v>
      </c>
      <c r="AF12" s="42" t="str">
        <f>IF(Tabla142810[[#This Row],[Entrega task 5 ]]="P","Pendiente",Tabla142810[[#This Row],[Entrega task 5 ]]-$C$37)</f>
        <v>Pendiente</v>
      </c>
      <c r="AG12" s="42" t="str">
        <f>IF(Tabla142810[[#This Row],[Entrega task 6 ]]="P","Pendiente",Tabla142810[[#This Row],[Entrega task 6 ]]-$C$38)</f>
        <v>Pendiente</v>
      </c>
      <c r="AH12" s="42" t="str">
        <f>IF(Tabla142810[[#This Row],[Entrega task 7 ]]="P","Pendiente",Tabla142810[[#This Row],[Entrega task 7 ]]-$C$39)</f>
        <v>Pendiente</v>
      </c>
      <c r="AI12" s="42" t="str">
        <f>IF(Tabla142810[[#This Row],[Entrega task 8]]="P","Pendiente",Tabla142810[[#This Row],[Entrega task 8]]-$C$40)</f>
        <v>Pendiente</v>
      </c>
      <c r="AJ12" s="43" t="str">
        <f>IF(Tabla142810[[#This Row],[Entrega task 9]]="P","Pendiente",Tabla142810[[#This Row],[Entrega task 9]]-$C$41)</f>
        <v>Pendiente</v>
      </c>
      <c r="AK12" s="43" t="str">
        <f>IF(Tabla142810[[#This Row],[Entrega task 10]]="P","Pendiente",Tabla142810[[#This Row],[Entrega task 10]]-$C$42)</f>
        <v>Pendiente</v>
      </c>
      <c r="AL12" s="42" t="str">
        <f>IF(Tabla142810[[#This Row],[Entrega task 11]]="P","Pendiente",Tabla142810[[#This Row],[Entrega task 11]]-$C$43)</f>
        <v>Pendiente</v>
      </c>
      <c r="AM12" s="42" t="str">
        <f>IF(Tabla142810[[#This Row],[Entrega task 12]]="P","Pendiente",Tabla142810[[#This Row],[Entrega task 12]]-$C$44)</f>
        <v>Pendiente</v>
      </c>
      <c r="AN12" s="42" t="str">
        <f>IF(Tabla142810[[#This Row],[Entrega task 13]]="P","Pendiente",Tabla142810[[#This Row],[Entrega task 13]]-$C$45)</f>
        <v>Pendiente</v>
      </c>
      <c r="AO12" s="42" t="str">
        <f>IF(Tabla142810[[#This Row],[Entrega task 14]]="P","Pendiente",Tabla142810[[#This Row],[Entrega task 14]]-$C$46)</f>
        <v>Pendiente</v>
      </c>
      <c r="AP12" s="42" t="str">
        <f>IF(Tabla142810[[#This Row],[Entrega task 15]]="P","Pendiente",Tabla142810[[#This Row],[Entrega task 15]]-$C$47)</f>
        <v>Pendiente</v>
      </c>
      <c r="AQ12" s="42" t="str">
        <f>IF(Tabla142810[[#This Row],[Entrega task 16]]="P","Pendiente",Tabla142810[[#This Row],[Entrega task 16]]-$C$48)</f>
        <v>Pendiente</v>
      </c>
      <c r="AR12" s="42" t="str">
        <f>IF(Tabla142810[[#This Row],[Entrega task 17]]="P","Pendiente",Tabla142810[[#This Row],[Entrega task 17]]-$C$49)</f>
        <v>Pendiente</v>
      </c>
      <c r="AS12" s="42" t="str">
        <f>IF(Tabla142810[[#This Row],[Entrega task 18]]="P","Pendiente",Tabla142810[[#This Row],[Entrega task 18]]-$C$50)</f>
        <v>Pendiente</v>
      </c>
      <c r="AT12" s="42" t="str">
        <f>IF(Tabla142810[[#This Row],[Entrega task 19]]="P","Pendiente",Tabla142810[[#This Row],[Entrega task 19]]-$C$51)</f>
        <v>Pendiente</v>
      </c>
      <c r="AU12" s="42" t="str">
        <f>IF(Tabla142810[[#This Row],[Entrega task 20]]="P","Pendiente",Tabla142810[[#This Row],[Entrega task 20]]-$C$52)</f>
        <v>Pendiente</v>
      </c>
      <c r="AV12" s="42" t="str">
        <f>IF(Tabla142810[[#This Row],[Entrega task 21]]="P","Pendiente",Tabla142810[[#This Row],[Entrega task 21]]-$C$53)</f>
        <v>Pendiente</v>
      </c>
      <c r="AW12" s="42" t="str">
        <f>IF(Tabla142810[[#This Row],[Entrega task 22]]="P","Pendiente",Tabla142810[[#This Row],[Entrega task 22]]-$C$54)</f>
        <v>Pendiente</v>
      </c>
      <c r="AX12" s="42" t="str">
        <f>IF(Tabla142810[[#This Row],[Entrega task 23]]="P","Pendiente",Tabla142810[[#This Row],[Entrega task 23]]-$C$55)</f>
        <v>Pendiente</v>
      </c>
      <c r="AY12" s="42" t="str">
        <f>IF(Tabla142810[[#This Row],[Entrega task 24]]="P","Pendiente",Tabla142810[[#This Row],[Entrega task 24]]-$C$56)</f>
        <v>Pendiente</v>
      </c>
      <c r="AZ12" s="42" t="str">
        <f>IF(Tabla142810[[#This Row],[Entrega task 25]]="P","Pendiente",Tabla142810[[#This Row],[Entrega task 25]]-$C$57)</f>
        <v>Pendiente</v>
      </c>
    </row>
    <row r="13" spans="1:52" x14ac:dyDescent="0.25">
      <c r="A13" s="45"/>
      <c r="B13" s="46"/>
      <c r="C13" s="20" t="s">
        <v>9</v>
      </c>
      <c r="D13" s="20" t="s">
        <v>9</v>
      </c>
      <c r="E13" s="20" t="s">
        <v>9</v>
      </c>
      <c r="F13" s="20" t="s">
        <v>9</v>
      </c>
      <c r="G13" s="20" t="s">
        <v>9</v>
      </c>
      <c r="H13" s="20" t="s">
        <v>9</v>
      </c>
      <c r="I13" s="20" t="s">
        <v>9</v>
      </c>
      <c r="J13" s="20" t="s">
        <v>9</v>
      </c>
      <c r="K13" s="20" t="s">
        <v>9</v>
      </c>
      <c r="L13" s="20" t="s">
        <v>9</v>
      </c>
      <c r="M13" s="20" t="s">
        <v>9</v>
      </c>
      <c r="N13" s="20" t="s">
        <v>9</v>
      </c>
      <c r="O13" s="20" t="s">
        <v>9</v>
      </c>
      <c r="P13" s="20" t="s">
        <v>9</v>
      </c>
      <c r="Q13" s="20" t="s">
        <v>9</v>
      </c>
      <c r="R13" s="20" t="s">
        <v>9</v>
      </c>
      <c r="S13" s="20" t="s">
        <v>9</v>
      </c>
      <c r="T13" s="20" t="s">
        <v>9</v>
      </c>
      <c r="U13" s="20" t="s">
        <v>9</v>
      </c>
      <c r="V13" s="20" t="s">
        <v>9</v>
      </c>
      <c r="W13" s="20" t="s">
        <v>9</v>
      </c>
      <c r="X13" s="20" t="s">
        <v>9</v>
      </c>
      <c r="Y13" s="20" t="s">
        <v>9</v>
      </c>
      <c r="Z13" s="20" t="s">
        <v>9</v>
      </c>
      <c r="AA13" s="20" t="s">
        <v>9</v>
      </c>
      <c r="AB13" s="40" t="str">
        <f>IF(Tabla142810[[#This Row],[Entrega  task 1 ]]="P","Pendiente",Tabla142810[[#This Row],[Entrega  task 1 ]]-$C$33)</f>
        <v>Pendiente</v>
      </c>
      <c r="AC13" s="41" t="str">
        <f>IF(Tabla142810[[#This Row],[Entrega task2]]="P","Pendiente",Tabla142810[[#This Row],[Entrega task2]]-$C$34)</f>
        <v>Pendiente</v>
      </c>
      <c r="AD13" s="42" t="str">
        <f>IF(Tabla142810[[#This Row],[Entrega task 3]]="P","Pendiente",Tabla142810[[#This Row],[Entrega task 3]]-$C$35)</f>
        <v>Pendiente</v>
      </c>
      <c r="AE13" s="42" t="str">
        <f>IF(Tabla142810[[#This Row],[Entrega task 4]]="P","Pendiente",Tabla142810[[#This Row],[Entrega task 4]]-$C$36)</f>
        <v>Pendiente</v>
      </c>
      <c r="AF13" s="42" t="str">
        <f>IF(Tabla142810[[#This Row],[Entrega task 5 ]]="P","Pendiente",Tabla142810[[#This Row],[Entrega task 5 ]]-$C$37)</f>
        <v>Pendiente</v>
      </c>
      <c r="AG13" s="42" t="str">
        <f>IF(Tabla142810[[#This Row],[Entrega task 6 ]]="P","Pendiente",Tabla142810[[#This Row],[Entrega task 6 ]]-$C$38)</f>
        <v>Pendiente</v>
      </c>
      <c r="AH13" s="42" t="str">
        <f>IF(Tabla142810[[#This Row],[Entrega task 7 ]]="P","Pendiente",Tabla142810[[#This Row],[Entrega task 7 ]]-$C$39)</f>
        <v>Pendiente</v>
      </c>
      <c r="AI13" s="42" t="str">
        <f>IF(Tabla142810[[#This Row],[Entrega task 8]]="P","Pendiente",Tabla142810[[#This Row],[Entrega task 8]]-$C$40)</f>
        <v>Pendiente</v>
      </c>
      <c r="AJ13" s="43" t="str">
        <f>IF(Tabla142810[[#This Row],[Entrega task 9]]="P","Pendiente",Tabla142810[[#This Row],[Entrega task 9]]-$C$41)</f>
        <v>Pendiente</v>
      </c>
      <c r="AK13" s="43" t="str">
        <f>IF(Tabla142810[[#This Row],[Entrega task 10]]="P","Pendiente",Tabla142810[[#This Row],[Entrega task 10]]-$C$42)</f>
        <v>Pendiente</v>
      </c>
      <c r="AL13" s="42" t="str">
        <f>IF(Tabla142810[[#This Row],[Entrega task 11]]="P","Pendiente",Tabla142810[[#This Row],[Entrega task 11]]-$C$43)</f>
        <v>Pendiente</v>
      </c>
      <c r="AM13" s="42" t="str">
        <f>IF(Tabla142810[[#This Row],[Entrega task 12]]="P","Pendiente",Tabla142810[[#This Row],[Entrega task 12]]-$C$44)</f>
        <v>Pendiente</v>
      </c>
      <c r="AN13" s="42" t="str">
        <f>IF(Tabla142810[[#This Row],[Entrega task 13]]="P","Pendiente",Tabla142810[[#This Row],[Entrega task 13]]-$C$45)</f>
        <v>Pendiente</v>
      </c>
      <c r="AO13" s="42" t="str">
        <f>IF(Tabla142810[[#This Row],[Entrega task 14]]="P","Pendiente",Tabla142810[[#This Row],[Entrega task 14]]-$C$46)</f>
        <v>Pendiente</v>
      </c>
      <c r="AP13" s="42" t="str">
        <f>IF(Tabla142810[[#This Row],[Entrega task 15]]="P","Pendiente",Tabla142810[[#This Row],[Entrega task 15]]-$C$47)</f>
        <v>Pendiente</v>
      </c>
      <c r="AQ13" s="42" t="str">
        <f>IF(Tabla142810[[#This Row],[Entrega task 16]]="P","Pendiente",Tabla142810[[#This Row],[Entrega task 16]]-$C$48)</f>
        <v>Pendiente</v>
      </c>
      <c r="AR13" s="42" t="str">
        <f>IF(Tabla142810[[#This Row],[Entrega task 17]]="P","Pendiente",Tabla142810[[#This Row],[Entrega task 17]]-$C$49)</f>
        <v>Pendiente</v>
      </c>
      <c r="AS13" s="42" t="str">
        <f>IF(Tabla142810[[#This Row],[Entrega task 18]]="P","Pendiente",Tabla142810[[#This Row],[Entrega task 18]]-$C$50)</f>
        <v>Pendiente</v>
      </c>
      <c r="AT13" s="42" t="str">
        <f>IF(Tabla142810[[#This Row],[Entrega task 19]]="P","Pendiente",Tabla142810[[#This Row],[Entrega task 19]]-$C$51)</f>
        <v>Pendiente</v>
      </c>
      <c r="AU13" s="42" t="str">
        <f>IF(Tabla142810[[#This Row],[Entrega task 20]]="P","Pendiente",Tabla142810[[#This Row],[Entrega task 20]]-$C$52)</f>
        <v>Pendiente</v>
      </c>
      <c r="AV13" s="42" t="str">
        <f>IF(Tabla142810[[#This Row],[Entrega task 21]]="P","Pendiente",Tabla142810[[#This Row],[Entrega task 21]]-$C$53)</f>
        <v>Pendiente</v>
      </c>
      <c r="AW13" s="42" t="str">
        <f>IF(Tabla142810[[#This Row],[Entrega task 22]]="P","Pendiente",Tabla142810[[#This Row],[Entrega task 22]]-$C$54)</f>
        <v>Pendiente</v>
      </c>
      <c r="AX13" s="42" t="str">
        <f>IF(Tabla142810[[#This Row],[Entrega task 23]]="P","Pendiente",Tabla142810[[#This Row],[Entrega task 23]]-$C$55)</f>
        <v>Pendiente</v>
      </c>
      <c r="AY13" s="42" t="str">
        <f>IF(Tabla142810[[#This Row],[Entrega task 24]]="P","Pendiente",Tabla142810[[#This Row],[Entrega task 24]]-$C$56)</f>
        <v>Pendiente</v>
      </c>
      <c r="AZ13" s="42" t="str">
        <f>IF(Tabla142810[[#This Row],[Entrega task 25]]="P","Pendiente",Tabla142810[[#This Row],[Entrega task 25]]-$C$57)</f>
        <v>Pendiente</v>
      </c>
    </row>
    <row r="14" spans="1:52" x14ac:dyDescent="0.25">
      <c r="A14" s="45"/>
      <c r="B14" s="46"/>
      <c r="C14" s="20" t="s">
        <v>9</v>
      </c>
      <c r="D14" s="20" t="s">
        <v>9</v>
      </c>
      <c r="E14" s="20" t="s">
        <v>9</v>
      </c>
      <c r="F14" s="20" t="s">
        <v>9</v>
      </c>
      <c r="G14" s="20" t="s">
        <v>9</v>
      </c>
      <c r="H14" s="20" t="s">
        <v>9</v>
      </c>
      <c r="I14" s="20" t="s">
        <v>9</v>
      </c>
      <c r="J14" s="20" t="s">
        <v>9</v>
      </c>
      <c r="K14" s="20" t="s">
        <v>9</v>
      </c>
      <c r="L14" s="20" t="s">
        <v>9</v>
      </c>
      <c r="M14" s="20" t="s">
        <v>9</v>
      </c>
      <c r="N14" s="20" t="s">
        <v>9</v>
      </c>
      <c r="O14" s="20" t="s">
        <v>9</v>
      </c>
      <c r="P14" s="20" t="s">
        <v>9</v>
      </c>
      <c r="Q14" s="20" t="s">
        <v>9</v>
      </c>
      <c r="R14" s="20" t="s">
        <v>9</v>
      </c>
      <c r="S14" s="20" t="s">
        <v>9</v>
      </c>
      <c r="T14" s="20" t="s">
        <v>9</v>
      </c>
      <c r="U14" s="20" t="s">
        <v>9</v>
      </c>
      <c r="V14" s="20" t="s">
        <v>9</v>
      </c>
      <c r="W14" s="20" t="s">
        <v>9</v>
      </c>
      <c r="X14" s="20" t="s">
        <v>9</v>
      </c>
      <c r="Y14" s="20" t="s">
        <v>9</v>
      </c>
      <c r="Z14" s="20" t="s">
        <v>9</v>
      </c>
      <c r="AA14" s="20" t="s">
        <v>9</v>
      </c>
      <c r="AB14" s="40" t="str">
        <f>IF(Tabla142810[[#This Row],[Entrega  task 1 ]]="P","Pendiente",Tabla142810[[#This Row],[Entrega  task 1 ]]-$C$33)</f>
        <v>Pendiente</v>
      </c>
      <c r="AC14" s="41" t="str">
        <f>IF(Tabla142810[[#This Row],[Entrega task2]]="P","Pendiente",Tabla142810[[#This Row],[Entrega task2]]-$C$34)</f>
        <v>Pendiente</v>
      </c>
      <c r="AD14" s="42" t="str">
        <f>IF(Tabla142810[[#This Row],[Entrega task 3]]="P","Pendiente",Tabla142810[[#This Row],[Entrega task 3]]-$C$35)</f>
        <v>Pendiente</v>
      </c>
      <c r="AE14" s="42" t="str">
        <f>IF(Tabla142810[[#This Row],[Entrega task 4]]="P","Pendiente",Tabla142810[[#This Row],[Entrega task 4]]-$C$36)</f>
        <v>Pendiente</v>
      </c>
      <c r="AF14" s="42" t="str">
        <f>IF(Tabla142810[[#This Row],[Entrega task 5 ]]="P","Pendiente",Tabla142810[[#This Row],[Entrega task 5 ]]-$C$37)</f>
        <v>Pendiente</v>
      </c>
      <c r="AG14" s="42" t="str">
        <f>IF(Tabla142810[[#This Row],[Entrega task 6 ]]="P","Pendiente",Tabla142810[[#This Row],[Entrega task 6 ]]-$C$38)</f>
        <v>Pendiente</v>
      </c>
      <c r="AH14" s="42" t="str">
        <f>IF(Tabla142810[[#This Row],[Entrega task 7 ]]="P","Pendiente",Tabla142810[[#This Row],[Entrega task 7 ]]-$C$39)</f>
        <v>Pendiente</v>
      </c>
      <c r="AI14" s="42" t="str">
        <f>IF(Tabla142810[[#This Row],[Entrega task 8]]="P","Pendiente",Tabla142810[[#This Row],[Entrega task 8]]-$C$40)</f>
        <v>Pendiente</v>
      </c>
      <c r="AJ14" s="43" t="str">
        <f>IF(Tabla142810[[#This Row],[Entrega task 9]]="P","Pendiente",Tabla142810[[#This Row],[Entrega task 9]]-$C$41)</f>
        <v>Pendiente</v>
      </c>
      <c r="AK14" s="43" t="str">
        <f>IF(Tabla142810[[#This Row],[Entrega task 10]]="P","Pendiente",Tabla142810[[#This Row],[Entrega task 10]]-$C$42)</f>
        <v>Pendiente</v>
      </c>
      <c r="AL14" s="42" t="str">
        <f>IF(Tabla142810[[#This Row],[Entrega task 11]]="P","Pendiente",Tabla142810[[#This Row],[Entrega task 11]]-$C$43)</f>
        <v>Pendiente</v>
      </c>
      <c r="AM14" s="42" t="str">
        <f>IF(Tabla142810[[#This Row],[Entrega task 12]]="P","Pendiente",Tabla142810[[#This Row],[Entrega task 12]]-$C$44)</f>
        <v>Pendiente</v>
      </c>
      <c r="AN14" s="42" t="str">
        <f>IF(Tabla142810[[#This Row],[Entrega task 13]]="P","Pendiente",Tabla142810[[#This Row],[Entrega task 13]]-$C$45)</f>
        <v>Pendiente</v>
      </c>
      <c r="AO14" s="42" t="str">
        <f>IF(Tabla142810[[#This Row],[Entrega task 14]]="P","Pendiente",Tabla142810[[#This Row],[Entrega task 14]]-$C$46)</f>
        <v>Pendiente</v>
      </c>
      <c r="AP14" s="42" t="str">
        <f>IF(Tabla142810[[#This Row],[Entrega task 15]]="P","Pendiente",Tabla142810[[#This Row],[Entrega task 15]]-$C$47)</f>
        <v>Pendiente</v>
      </c>
      <c r="AQ14" s="42" t="str">
        <f>IF(Tabla142810[[#This Row],[Entrega task 16]]="P","Pendiente",Tabla142810[[#This Row],[Entrega task 16]]-$C$48)</f>
        <v>Pendiente</v>
      </c>
      <c r="AR14" s="42" t="str">
        <f>IF(Tabla142810[[#This Row],[Entrega task 17]]="P","Pendiente",Tabla142810[[#This Row],[Entrega task 17]]-$C$49)</f>
        <v>Pendiente</v>
      </c>
      <c r="AS14" s="42" t="str">
        <f>IF(Tabla142810[[#This Row],[Entrega task 18]]="P","Pendiente",Tabla142810[[#This Row],[Entrega task 18]]-$C$50)</f>
        <v>Pendiente</v>
      </c>
      <c r="AT14" s="42" t="str">
        <f>IF(Tabla142810[[#This Row],[Entrega task 19]]="P","Pendiente",Tabla142810[[#This Row],[Entrega task 19]]-$C$51)</f>
        <v>Pendiente</v>
      </c>
      <c r="AU14" s="42" t="str">
        <f>IF(Tabla142810[[#This Row],[Entrega task 20]]="P","Pendiente",Tabla142810[[#This Row],[Entrega task 20]]-$C$52)</f>
        <v>Pendiente</v>
      </c>
      <c r="AV14" s="42" t="str">
        <f>IF(Tabla142810[[#This Row],[Entrega task 21]]="P","Pendiente",Tabla142810[[#This Row],[Entrega task 21]]-$C$53)</f>
        <v>Pendiente</v>
      </c>
      <c r="AW14" s="42" t="str">
        <f>IF(Tabla142810[[#This Row],[Entrega task 22]]="P","Pendiente",Tabla142810[[#This Row],[Entrega task 22]]-$C$54)</f>
        <v>Pendiente</v>
      </c>
      <c r="AX14" s="42" t="str">
        <f>IF(Tabla142810[[#This Row],[Entrega task 23]]="P","Pendiente",Tabla142810[[#This Row],[Entrega task 23]]-$C$55)</f>
        <v>Pendiente</v>
      </c>
      <c r="AY14" s="42" t="str">
        <f>IF(Tabla142810[[#This Row],[Entrega task 24]]="P","Pendiente",Tabla142810[[#This Row],[Entrega task 24]]-$C$56)</f>
        <v>Pendiente</v>
      </c>
      <c r="AZ14" s="42" t="str">
        <f>IF(Tabla142810[[#This Row],[Entrega task 25]]="P","Pendiente",Tabla142810[[#This Row],[Entrega task 25]]-$C$57)</f>
        <v>Pendiente</v>
      </c>
    </row>
    <row r="15" spans="1:52" x14ac:dyDescent="0.25">
      <c r="A15" s="45"/>
      <c r="B15" s="46"/>
      <c r="C15" s="20" t="s">
        <v>9</v>
      </c>
      <c r="D15" s="20" t="s">
        <v>9</v>
      </c>
      <c r="E15" s="20" t="s">
        <v>9</v>
      </c>
      <c r="F15" s="20" t="s">
        <v>9</v>
      </c>
      <c r="G15" s="20" t="s">
        <v>9</v>
      </c>
      <c r="H15" s="20" t="s">
        <v>9</v>
      </c>
      <c r="I15" s="20" t="s">
        <v>9</v>
      </c>
      <c r="J15" s="20" t="s">
        <v>9</v>
      </c>
      <c r="K15" s="20" t="s">
        <v>9</v>
      </c>
      <c r="L15" s="20" t="s">
        <v>9</v>
      </c>
      <c r="M15" s="20" t="s">
        <v>9</v>
      </c>
      <c r="N15" s="20" t="s">
        <v>9</v>
      </c>
      <c r="O15" s="20" t="s">
        <v>9</v>
      </c>
      <c r="P15" s="20" t="s">
        <v>9</v>
      </c>
      <c r="Q15" s="20" t="s">
        <v>9</v>
      </c>
      <c r="R15" s="20" t="s">
        <v>9</v>
      </c>
      <c r="S15" s="20" t="s">
        <v>9</v>
      </c>
      <c r="T15" s="20" t="s">
        <v>9</v>
      </c>
      <c r="U15" s="20" t="s">
        <v>9</v>
      </c>
      <c r="V15" s="20" t="s">
        <v>9</v>
      </c>
      <c r="W15" s="20" t="s">
        <v>9</v>
      </c>
      <c r="X15" s="20" t="s">
        <v>9</v>
      </c>
      <c r="Y15" s="20" t="s">
        <v>9</v>
      </c>
      <c r="Z15" s="20" t="s">
        <v>9</v>
      </c>
      <c r="AA15" s="20" t="s">
        <v>9</v>
      </c>
      <c r="AB15" s="40" t="str">
        <f>IF(Tabla142810[[#This Row],[Entrega  task 1 ]]="P","Pendiente",Tabla142810[[#This Row],[Entrega  task 1 ]]-$C$33)</f>
        <v>Pendiente</v>
      </c>
      <c r="AC15" s="41" t="str">
        <f>IF(Tabla142810[[#This Row],[Entrega task2]]="P","Pendiente",Tabla142810[[#This Row],[Entrega task2]]-$C$34)</f>
        <v>Pendiente</v>
      </c>
      <c r="AD15" s="42" t="str">
        <f>IF(Tabla142810[[#This Row],[Entrega task 3]]="P","Pendiente",Tabla142810[[#This Row],[Entrega task 3]]-$C$35)</f>
        <v>Pendiente</v>
      </c>
      <c r="AE15" s="42" t="str">
        <f>IF(Tabla142810[[#This Row],[Entrega task 4]]="P","Pendiente",Tabla142810[[#This Row],[Entrega task 4]]-$C$36)</f>
        <v>Pendiente</v>
      </c>
      <c r="AF15" s="42" t="str">
        <f>IF(Tabla142810[[#This Row],[Entrega task 5 ]]="P","Pendiente",Tabla142810[[#This Row],[Entrega task 5 ]]-$C$37)</f>
        <v>Pendiente</v>
      </c>
      <c r="AG15" s="42" t="str">
        <f>IF(Tabla142810[[#This Row],[Entrega task 6 ]]="P","Pendiente",Tabla142810[[#This Row],[Entrega task 6 ]]-$C$38)</f>
        <v>Pendiente</v>
      </c>
      <c r="AH15" s="42" t="str">
        <f>IF(Tabla142810[[#This Row],[Entrega task 7 ]]="P","Pendiente",Tabla142810[[#This Row],[Entrega task 7 ]]-$C$39)</f>
        <v>Pendiente</v>
      </c>
      <c r="AI15" s="42" t="str">
        <f>IF(Tabla142810[[#This Row],[Entrega task 8]]="P","Pendiente",Tabla142810[[#This Row],[Entrega task 8]]-$C$40)</f>
        <v>Pendiente</v>
      </c>
      <c r="AJ15" s="43" t="str">
        <f>IF(Tabla142810[[#This Row],[Entrega task 9]]="P","Pendiente",Tabla142810[[#This Row],[Entrega task 9]]-$C$41)</f>
        <v>Pendiente</v>
      </c>
      <c r="AK15" s="43" t="str">
        <f>IF(Tabla142810[[#This Row],[Entrega task 10]]="P","Pendiente",Tabla142810[[#This Row],[Entrega task 10]]-$C$42)</f>
        <v>Pendiente</v>
      </c>
      <c r="AL15" s="42" t="str">
        <f>IF(Tabla142810[[#This Row],[Entrega task 11]]="P","Pendiente",Tabla142810[[#This Row],[Entrega task 11]]-$C$43)</f>
        <v>Pendiente</v>
      </c>
      <c r="AM15" s="42" t="str">
        <f>IF(Tabla142810[[#This Row],[Entrega task 12]]="P","Pendiente",Tabla142810[[#This Row],[Entrega task 12]]-$C$44)</f>
        <v>Pendiente</v>
      </c>
      <c r="AN15" s="42" t="str">
        <f>IF(Tabla142810[[#This Row],[Entrega task 13]]="P","Pendiente",Tabla142810[[#This Row],[Entrega task 13]]-$C$45)</f>
        <v>Pendiente</v>
      </c>
      <c r="AO15" s="42" t="str">
        <f>IF(Tabla142810[[#This Row],[Entrega task 14]]="P","Pendiente",Tabla142810[[#This Row],[Entrega task 14]]-$C$46)</f>
        <v>Pendiente</v>
      </c>
      <c r="AP15" s="42" t="str">
        <f>IF(Tabla142810[[#This Row],[Entrega task 15]]="P","Pendiente",Tabla142810[[#This Row],[Entrega task 15]]-$C$47)</f>
        <v>Pendiente</v>
      </c>
      <c r="AQ15" s="42" t="str">
        <f>IF(Tabla142810[[#This Row],[Entrega task 16]]="P","Pendiente",Tabla142810[[#This Row],[Entrega task 16]]-$C$48)</f>
        <v>Pendiente</v>
      </c>
      <c r="AR15" s="42" t="str">
        <f>IF(Tabla142810[[#This Row],[Entrega task 17]]="P","Pendiente",Tabla142810[[#This Row],[Entrega task 17]]-$C$49)</f>
        <v>Pendiente</v>
      </c>
      <c r="AS15" s="42" t="str">
        <f>IF(Tabla142810[[#This Row],[Entrega task 18]]="P","Pendiente",Tabla142810[[#This Row],[Entrega task 18]]-$C$50)</f>
        <v>Pendiente</v>
      </c>
      <c r="AT15" s="42" t="str">
        <f>IF(Tabla142810[[#This Row],[Entrega task 19]]="P","Pendiente",Tabla142810[[#This Row],[Entrega task 19]]-$C$51)</f>
        <v>Pendiente</v>
      </c>
      <c r="AU15" s="42" t="str">
        <f>IF(Tabla142810[[#This Row],[Entrega task 20]]="P","Pendiente",Tabla142810[[#This Row],[Entrega task 20]]-$C$52)</f>
        <v>Pendiente</v>
      </c>
      <c r="AV15" s="42" t="str">
        <f>IF(Tabla142810[[#This Row],[Entrega task 21]]="P","Pendiente",Tabla142810[[#This Row],[Entrega task 21]]-$C$53)</f>
        <v>Pendiente</v>
      </c>
      <c r="AW15" s="42" t="str">
        <f>IF(Tabla142810[[#This Row],[Entrega task 22]]="P","Pendiente",Tabla142810[[#This Row],[Entrega task 22]]-$C$54)</f>
        <v>Pendiente</v>
      </c>
      <c r="AX15" s="42" t="str">
        <f>IF(Tabla142810[[#This Row],[Entrega task 23]]="P","Pendiente",Tabla142810[[#This Row],[Entrega task 23]]-$C$55)</f>
        <v>Pendiente</v>
      </c>
      <c r="AY15" s="42" t="str">
        <f>IF(Tabla142810[[#This Row],[Entrega task 24]]="P","Pendiente",Tabla142810[[#This Row],[Entrega task 24]]-$C$56)</f>
        <v>Pendiente</v>
      </c>
      <c r="AZ15" s="42" t="str">
        <f>IF(Tabla142810[[#This Row],[Entrega task 25]]="P","Pendiente",Tabla142810[[#This Row],[Entrega task 25]]-$C$57)</f>
        <v>Pendiente</v>
      </c>
    </row>
    <row r="16" spans="1:52" x14ac:dyDescent="0.25">
      <c r="A16" s="45"/>
      <c r="B16" s="46"/>
      <c r="C16" s="20" t="s">
        <v>9</v>
      </c>
      <c r="D16" s="20" t="s">
        <v>9</v>
      </c>
      <c r="E16" s="20" t="s">
        <v>9</v>
      </c>
      <c r="F16" s="20" t="s">
        <v>9</v>
      </c>
      <c r="G16" s="20" t="s">
        <v>9</v>
      </c>
      <c r="H16" s="20" t="s">
        <v>9</v>
      </c>
      <c r="I16" s="20" t="s">
        <v>9</v>
      </c>
      <c r="J16" s="20" t="s">
        <v>9</v>
      </c>
      <c r="K16" s="20" t="s">
        <v>9</v>
      </c>
      <c r="L16" s="20" t="s">
        <v>9</v>
      </c>
      <c r="M16" s="20" t="s">
        <v>9</v>
      </c>
      <c r="N16" s="20" t="s">
        <v>9</v>
      </c>
      <c r="O16" s="20" t="s">
        <v>9</v>
      </c>
      <c r="P16" s="20" t="s">
        <v>9</v>
      </c>
      <c r="Q16" s="20" t="s">
        <v>9</v>
      </c>
      <c r="R16" s="20" t="s">
        <v>9</v>
      </c>
      <c r="S16" s="20" t="s">
        <v>9</v>
      </c>
      <c r="T16" s="20" t="s">
        <v>9</v>
      </c>
      <c r="U16" s="20" t="s">
        <v>9</v>
      </c>
      <c r="V16" s="20" t="s">
        <v>9</v>
      </c>
      <c r="W16" s="20" t="s">
        <v>9</v>
      </c>
      <c r="X16" s="20" t="s">
        <v>9</v>
      </c>
      <c r="Y16" s="20" t="s">
        <v>9</v>
      </c>
      <c r="Z16" s="20" t="s">
        <v>9</v>
      </c>
      <c r="AA16" s="20" t="s">
        <v>9</v>
      </c>
      <c r="AB16" s="40" t="str">
        <f>IF(Tabla142810[[#This Row],[Entrega  task 1 ]]="P","Pendiente",Tabla142810[[#This Row],[Entrega  task 1 ]]-$C$33)</f>
        <v>Pendiente</v>
      </c>
      <c r="AC16" s="41" t="str">
        <f>IF(Tabla142810[[#This Row],[Entrega task2]]="P","Pendiente",Tabla142810[[#This Row],[Entrega task2]]-$C$34)</f>
        <v>Pendiente</v>
      </c>
      <c r="AD16" s="42" t="str">
        <f>IF(Tabla142810[[#This Row],[Entrega task 3]]="P","Pendiente",Tabla142810[[#This Row],[Entrega task 3]]-$C$35)</f>
        <v>Pendiente</v>
      </c>
      <c r="AE16" s="42" t="str">
        <f>IF(Tabla142810[[#This Row],[Entrega task 4]]="P","Pendiente",Tabla142810[[#This Row],[Entrega task 4]]-$C$36)</f>
        <v>Pendiente</v>
      </c>
      <c r="AF16" s="42" t="str">
        <f>IF(Tabla142810[[#This Row],[Entrega task 5 ]]="P","Pendiente",Tabla142810[[#This Row],[Entrega task 5 ]]-$C$37)</f>
        <v>Pendiente</v>
      </c>
      <c r="AG16" s="42" t="str">
        <f>IF(Tabla142810[[#This Row],[Entrega task 6 ]]="P","Pendiente",Tabla142810[[#This Row],[Entrega task 6 ]]-$C$38)</f>
        <v>Pendiente</v>
      </c>
      <c r="AH16" s="42" t="str">
        <f>IF(Tabla142810[[#This Row],[Entrega task 7 ]]="P","Pendiente",Tabla142810[[#This Row],[Entrega task 7 ]]-$C$39)</f>
        <v>Pendiente</v>
      </c>
      <c r="AI16" s="42" t="str">
        <f>IF(Tabla142810[[#This Row],[Entrega task 8]]="P","Pendiente",Tabla142810[[#This Row],[Entrega task 8]]-$C$40)</f>
        <v>Pendiente</v>
      </c>
      <c r="AJ16" s="43" t="str">
        <f>IF(Tabla142810[[#This Row],[Entrega task 9]]="P","Pendiente",Tabla142810[[#This Row],[Entrega task 9]]-$C$41)</f>
        <v>Pendiente</v>
      </c>
      <c r="AK16" s="43" t="str">
        <f>IF(Tabla142810[[#This Row],[Entrega task 10]]="P","Pendiente",Tabla142810[[#This Row],[Entrega task 10]]-$C$42)</f>
        <v>Pendiente</v>
      </c>
      <c r="AL16" s="42" t="str">
        <f>IF(Tabla142810[[#This Row],[Entrega task 11]]="P","Pendiente",Tabla142810[[#This Row],[Entrega task 11]]-$C$43)</f>
        <v>Pendiente</v>
      </c>
      <c r="AM16" s="42" t="str">
        <f>IF(Tabla142810[[#This Row],[Entrega task 12]]="P","Pendiente",Tabla142810[[#This Row],[Entrega task 12]]-$C$44)</f>
        <v>Pendiente</v>
      </c>
      <c r="AN16" s="42" t="str">
        <f>IF(Tabla142810[[#This Row],[Entrega task 13]]="P","Pendiente",Tabla142810[[#This Row],[Entrega task 13]]-$C$45)</f>
        <v>Pendiente</v>
      </c>
      <c r="AO16" s="42" t="str">
        <f>IF(Tabla142810[[#This Row],[Entrega task 14]]="P","Pendiente",Tabla142810[[#This Row],[Entrega task 14]]-$C$46)</f>
        <v>Pendiente</v>
      </c>
      <c r="AP16" s="42" t="str">
        <f>IF(Tabla142810[[#This Row],[Entrega task 15]]="P","Pendiente",Tabla142810[[#This Row],[Entrega task 15]]-$C$47)</f>
        <v>Pendiente</v>
      </c>
      <c r="AQ16" s="42" t="str">
        <f>IF(Tabla142810[[#This Row],[Entrega task 16]]="P","Pendiente",Tabla142810[[#This Row],[Entrega task 16]]-$C$48)</f>
        <v>Pendiente</v>
      </c>
      <c r="AR16" s="42" t="str">
        <f>IF(Tabla142810[[#This Row],[Entrega task 17]]="P","Pendiente",Tabla142810[[#This Row],[Entrega task 17]]-$C$49)</f>
        <v>Pendiente</v>
      </c>
      <c r="AS16" s="42" t="str">
        <f>IF(Tabla142810[[#This Row],[Entrega task 18]]="P","Pendiente",Tabla142810[[#This Row],[Entrega task 18]]-$C$50)</f>
        <v>Pendiente</v>
      </c>
      <c r="AT16" s="42" t="str">
        <f>IF(Tabla142810[[#This Row],[Entrega task 19]]="P","Pendiente",Tabla142810[[#This Row],[Entrega task 19]]-$C$51)</f>
        <v>Pendiente</v>
      </c>
      <c r="AU16" s="42" t="str">
        <f>IF(Tabla142810[[#This Row],[Entrega task 20]]="P","Pendiente",Tabla142810[[#This Row],[Entrega task 20]]-$C$52)</f>
        <v>Pendiente</v>
      </c>
      <c r="AV16" s="42" t="str">
        <f>IF(Tabla142810[[#This Row],[Entrega task 21]]="P","Pendiente",Tabla142810[[#This Row],[Entrega task 21]]-$C$53)</f>
        <v>Pendiente</v>
      </c>
      <c r="AW16" s="42" t="str">
        <f>IF(Tabla142810[[#This Row],[Entrega task 22]]="P","Pendiente",Tabla142810[[#This Row],[Entrega task 22]]-$C$54)</f>
        <v>Pendiente</v>
      </c>
      <c r="AX16" s="42" t="str">
        <f>IF(Tabla142810[[#This Row],[Entrega task 23]]="P","Pendiente",Tabla142810[[#This Row],[Entrega task 23]]-$C$55)</f>
        <v>Pendiente</v>
      </c>
      <c r="AY16" s="42" t="str">
        <f>IF(Tabla142810[[#This Row],[Entrega task 24]]="P","Pendiente",Tabla142810[[#This Row],[Entrega task 24]]-$C$56)</f>
        <v>Pendiente</v>
      </c>
      <c r="AZ16" s="42" t="str">
        <f>IF(Tabla142810[[#This Row],[Entrega task 25]]="P","Pendiente",Tabla142810[[#This Row],[Entrega task 25]]-$C$57)</f>
        <v>Pendiente</v>
      </c>
    </row>
    <row r="17" spans="1:53" x14ac:dyDescent="0.25">
      <c r="A17" s="45"/>
      <c r="B17" s="46"/>
      <c r="C17" s="20" t="s">
        <v>9</v>
      </c>
      <c r="D17" s="20" t="s">
        <v>9</v>
      </c>
      <c r="E17" s="20" t="s">
        <v>9</v>
      </c>
      <c r="F17" s="20" t="s">
        <v>9</v>
      </c>
      <c r="G17" s="20" t="s">
        <v>9</v>
      </c>
      <c r="H17" s="20" t="s">
        <v>9</v>
      </c>
      <c r="I17" s="20" t="s">
        <v>9</v>
      </c>
      <c r="J17" s="20" t="s">
        <v>9</v>
      </c>
      <c r="K17" s="20" t="s">
        <v>9</v>
      </c>
      <c r="L17" s="20" t="s">
        <v>9</v>
      </c>
      <c r="M17" s="20" t="s">
        <v>9</v>
      </c>
      <c r="N17" s="20" t="s">
        <v>9</v>
      </c>
      <c r="O17" s="20" t="s">
        <v>9</v>
      </c>
      <c r="P17" s="20" t="s">
        <v>9</v>
      </c>
      <c r="Q17" s="20" t="s">
        <v>9</v>
      </c>
      <c r="R17" s="20" t="s">
        <v>9</v>
      </c>
      <c r="S17" s="20" t="s">
        <v>9</v>
      </c>
      <c r="T17" s="20" t="s">
        <v>9</v>
      </c>
      <c r="U17" s="20" t="s">
        <v>9</v>
      </c>
      <c r="V17" s="20" t="s">
        <v>9</v>
      </c>
      <c r="W17" s="20" t="s">
        <v>9</v>
      </c>
      <c r="X17" s="20" t="s">
        <v>9</v>
      </c>
      <c r="Y17" s="20" t="s">
        <v>9</v>
      </c>
      <c r="Z17" s="20" t="s">
        <v>9</v>
      </c>
      <c r="AA17" s="20" t="s">
        <v>9</v>
      </c>
      <c r="AB17" s="40" t="str">
        <f>IF(Tabla142810[[#This Row],[Entrega  task 1 ]]="P","Pendiente",Tabla142810[[#This Row],[Entrega  task 1 ]]-$C$33)</f>
        <v>Pendiente</v>
      </c>
      <c r="AC17" s="41" t="str">
        <f>IF(Tabla142810[[#This Row],[Entrega task2]]="P","Pendiente",Tabla142810[[#This Row],[Entrega task2]]-$C$34)</f>
        <v>Pendiente</v>
      </c>
      <c r="AD17" s="43" t="str">
        <f>IF(Tabla142810[[#This Row],[Entrega task 3]]="P","Pendiente",Tabla142810[[#This Row],[Entrega task 3]]-$C$35)</f>
        <v>Pendiente</v>
      </c>
      <c r="AE17" s="43" t="str">
        <f>IF(Tabla142810[[#This Row],[Entrega task 4]]="P","Pendiente",Tabla142810[[#This Row],[Entrega task 4]]-$C$36)</f>
        <v>Pendiente</v>
      </c>
      <c r="AF17" s="43" t="str">
        <f>IF(Tabla142810[[#This Row],[Entrega task 5 ]]="P","Pendiente",Tabla142810[[#This Row],[Entrega task 5 ]]-$C$37)</f>
        <v>Pendiente</v>
      </c>
      <c r="AG17" s="43" t="str">
        <f>IF(Tabla142810[[#This Row],[Entrega task 6 ]]="P","Pendiente",Tabla142810[[#This Row],[Entrega task 6 ]]-$C$38)</f>
        <v>Pendiente</v>
      </c>
      <c r="AH17" s="43" t="str">
        <f>IF(Tabla142810[[#This Row],[Entrega task 7 ]]="P","Pendiente",Tabla142810[[#This Row],[Entrega task 7 ]]-$C$39)</f>
        <v>Pendiente</v>
      </c>
      <c r="AI17" s="43" t="str">
        <f>IF(Tabla142810[[#This Row],[Entrega task 8]]="P","Pendiente",Tabla142810[[#This Row],[Entrega task 8]]-$C$40)</f>
        <v>Pendiente</v>
      </c>
      <c r="AJ17" s="43" t="str">
        <f>IF(Tabla142810[[#This Row],[Entrega task 9]]="P","Pendiente",Tabla142810[[#This Row],[Entrega task 9]]-$C$41)</f>
        <v>Pendiente</v>
      </c>
      <c r="AK17" s="43" t="str">
        <f>IF(Tabla142810[[#This Row],[Entrega task 10]]="P","Pendiente",Tabla142810[[#This Row],[Entrega task 10]]-$C$42)</f>
        <v>Pendiente</v>
      </c>
      <c r="AL17" s="42" t="str">
        <f>IF(Tabla142810[[#This Row],[Entrega task 11]]="P","Pendiente",Tabla142810[[#This Row],[Entrega task 11]]-$C$43)</f>
        <v>Pendiente</v>
      </c>
      <c r="AM17" s="42" t="str">
        <f>IF(Tabla142810[[#This Row],[Entrega task 12]]="P","Pendiente",Tabla142810[[#This Row],[Entrega task 12]]-$C$44)</f>
        <v>Pendiente</v>
      </c>
      <c r="AN17" s="42" t="str">
        <f>IF(Tabla142810[[#This Row],[Entrega task 13]]="P","Pendiente",Tabla142810[[#This Row],[Entrega task 13]]-$C$45)</f>
        <v>Pendiente</v>
      </c>
      <c r="AO17" s="42" t="str">
        <f>IF(Tabla142810[[#This Row],[Entrega task 14]]="P","Pendiente",Tabla142810[[#This Row],[Entrega task 14]]-$C$46)</f>
        <v>Pendiente</v>
      </c>
      <c r="AP17" s="42" t="str">
        <f>IF(Tabla142810[[#This Row],[Entrega task 15]]="P","Pendiente",Tabla142810[[#This Row],[Entrega task 15]]-$C$47)</f>
        <v>Pendiente</v>
      </c>
      <c r="AQ17" s="42" t="str">
        <f>IF(Tabla142810[[#This Row],[Entrega task 16]]="P","Pendiente",Tabla142810[[#This Row],[Entrega task 16]]-$C$48)</f>
        <v>Pendiente</v>
      </c>
      <c r="AR17" s="42" t="str">
        <f>IF(Tabla142810[[#This Row],[Entrega task 17]]="P","Pendiente",Tabla142810[[#This Row],[Entrega task 17]]-$C$49)</f>
        <v>Pendiente</v>
      </c>
      <c r="AS17" s="42" t="str">
        <f>IF(Tabla142810[[#This Row],[Entrega task 18]]="P","Pendiente",Tabla142810[[#This Row],[Entrega task 18]]-$C$50)</f>
        <v>Pendiente</v>
      </c>
      <c r="AT17" s="42" t="str">
        <f>IF(Tabla142810[[#This Row],[Entrega task 19]]="P","Pendiente",Tabla142810[[#This Row],[Entrega task 19]]-$C$51)</f>
        <v>Pendiente</v>
      </c>
      <c r="AU17" s="42" t="str">
        <f>IF(Tabla142810[[#This Row],[Entrega task 20]]="P","Pendiente",Tabla142810[[#This Row],[Entrega task 20]]-$C$52)</f>
        <v>Pendiente</v>
      </c>
      <c r="AV17" s="42" t="str">
        <f>IF(Tabla142810[[#This Row],[Entrega task 21]]="P","Pendiente",Tabla142810[[#This Row],[Entrega task 21]]-$C$53)</f>
        <v>Pendiente</v>
      </c>
      <c r="AW17" s="42" t="str">
        <f>IF(Tabla142810[[#This Row],[Entrega task 22]]="P","Pendiente",Tabla142810[[#This Row],[Entrega task 22]]-$C$54)</f>
        <v>Pendiente</v>
      </c>
      <c r="AX17" s="42" t="str">
        <f>IF(Tabla142810[[#This Row],[Entrega task 23]]="P","Pendiente",Tabla142810[[#This Row],[Entrega task 23]]-$C$55)</f>
        <v>Pendiente</v>
      </c>
      <c r="AY17" s="42" t="str">
        <f>IF(Tabla142810[[#This Row],[Entrega task 24]]="P","Pendiente",Tabla142810[[#This Row],[Entrega task 24]]-$C$56)</f>
        <v>Pendiente</v>
      </c>
      <c r="AZ17" s="42" t="str">
        <f>IF(Tabla142810[[#This Row],[Entrega task 25]]="P","Pendiente",Tabla142810[[#This Row],[Entrega task 25]]-$C$57)</f>
        <v>Pendiente</v>
      </c>
    </row>
    <row r="18" spans="1:53" x14ac:dyDescent="0.25">
      <c r="A18" s="45"/>
      <c r="B18" s="46"/>
      <c r="C18" s="20" t="s">
        <v>9</v>
      </c>
      <c r="D18" s="20" t="s">
        <v>9</v>
      </c>
      <c r="E18" s="20" t="s">
        <v>9</v>
      </c>
      <c r="F18" s="20" t="s">
        <v>9</v>
      </c>
      <c r="G18" s="20" t="s">
        <v>9</v>
      </c>
      <c r="H18" s="20" t="s">
        <v>9</v>
      </c>
      <c r="I18" s="20" t="s">
        <v>9</v>
      </c>
      <c r="J18" s="20" t="s">
        <v>9</v>
      </c>
      <c r="K18" s="20" t="s">
        <v>9</v>
      </c>
      <c r="L18" s="20" t="s">
        <v>9</v>
      </c>
      <c r="M18" s="20" t="s">
        <v>9</v>
      </c>
      <c r="N18" s="20" t="s">
        <v>9</v>
      </c>
      <c r="O18" s="20" t="s">
        <v>9</v>
      </c>
      <c r="P18" s="20" t="s">
        <v>9</v>
      </c>
      <c r="Q18" s="20" t="s">
        <v>9</v>
      </c>
      <c r="R18" s="20" t="s">
        <v>9</v>
      </c>
      <c r="S18" s="20" t="s">
        <v>9</v>
      </c>
      <c r="T18" s="20" t="s">
        <v>9</v>
      </c>
      <c r="U18" s="20" t="s">
        <v>9</v>
      </c>
      <c r="V18" s="20" t="s">
        <v>9</v>
      </c>
      <c r="W18" s="20" t="s">
        <v>9</v>
      </c>
      <c r="X18" s="20" t="s">
        <v>9</v>
      </c>
      <c r="Y18" s="20" t="s">
        <v>9</v>
      </c>
      <c r="Z18" s="20" t="s">
        <v>9</v>
      </c>
      <c r="AA18" s="20" t="s">
        <v>9</v>
      </c>
      <c r="AB18" s="40" t="str">
        <f>IF(Tabla142810[[#This Row],[Entrega  task 1 ]]="P","Pendiente",Tabla142810[[#This Row],[Entrega  task 1 ]]-$C$33)</f>
        <v>Pendiente</v>
      </c>
      <c r="AC18" s="41" t="str">
        <f>IF(Tabla142810[[#This Row],[Entrega task2]]="P","Pendiente",Tabla142810[[#This Row],[Entrega task2]]-$C$34)</f>
        <v>Pendiente</v>
      </c>
      <c r="AD18" s="42" t="str">
        <f>IF(Tabla142810[[#This Row],[Entrega task 3]]="P","Pendiente",Tabla142810[[#This Row],[Entrega task 3]]-$C$35)</f>
        <v>Pendiente</v>
      </c>
      <c r="AE18" s="42" t="str">
        <f>IF(Tabla142810[[#This Row],[Entrega task 4]]="P","Pendiente",Tabla142810[[#This Row],[Entrega task 4]]-$C$36)</f>
        <v>Pendiente</v>
      </c>
      <c r="AF18" s="42" t="str">
        <f>IF(Tabla142810[[#This Row],[Entrega task 5 ]]="P","Pendiente",Tabla142810[[#This Row],[Entrega task 5 ]]-$C$37)</f>
        <v>Pendiente</v>
      </c>
      <c r="AG18" s="42" t="str">
        <f>IF(Tabla142810[[#This Row],[Entrega task 6 ]]="P","Pendiente",Tabla142810[[#This Row],[Entrega task 6 ]]-$C$38)</f>
        <v>Pendiente</v>
      </c>
      <c r="AH18" s="42" t="str">
        <f>IF(Tabla142810[[#This Row],[Entrega task 7 ]]="P","Pendiente",Tabla142810[[#This Row],[Entrega task 7 ]]-$C$39)</f>
        <v>Pendiente</v>
      </c>
      <c r="AI18" s="42" t="str">
        <f>IF(Tabla142810[[#This Row],[Entrega task 8]]="P","Pendiente",Tabla142810[[#This Row],[Entrega task 8]]-$C$40)</f>
        <v>Pendiente</v>
      </c>
      <c r="AJ18" s="43" t="str">
        <f>IF(Tabla142810[[#This Row],[Entrega task 9]]="P","Pendiente",Tabla142810[[#This Row],[Entrega task 9]]-$C$41)</f>
        <v>Pendiente</v>
      </c>
      <c r="AK18" s="43" t="str">
        <f>IF(Tabla142810[[#This Row],[Entrega task 10]]="P","Pendiente",Tabla142810[[#This Row],[Entrega task 10]]-$C$42)</f>
        <v>Pendiente</v>
      </c>
      <c r="AL18" s="42" t="str">
        <f>IF(Tabla142810[[#This Row],[Entrega task 11]]="P","Pendiente",Tabla142810[[#This Row],[Entrega task 11]]-$C$43)</f>
        <v>Pendiente</v>
      </c>
      <c r="AM18" s="42" t="str">
        <f>IF(Tabla142810[[#This Row],[Entrega task 12]]="P","Pendiente",Tabla142810[[#This Row],[Entrega task 12]]-$C$44)</f>
        <v>Pendiente</v>
      </c>
      <c r="AN18" s="42" t="str">
        <f>IF(Tabla142810[[#This Row],[Entrega task 13]]="P","Pendiente",Tabla142810[[#This Row],[Entrega task 13]]-$C$45)</f>
        <v>Pendiente</v>
      </c>
      <c r="AO18" s="42" t="str">
        <f>IF(Tabla142810[[#This Row],[Entrega task 14]]="P","Pendiente",Tabla142810[[#This Row],[Entrega task 14]]-$C$46)</f>
        <v>Pendiente</v>
      </c>
      <c r="AP18" s="42" t="str">
        <f>IF(Tabla142810[[#This Row],[Entrega task 15]]="P","Pendiente",Tabla142810[[#This Row],[Entrega task 15]]-$C$47)</f>
        <v>Pendiente</v>
      </c>
      <c r="AQ18" s="42" t="str">
        <f>IF(Tabla142810[[#This Row],[Entrega task 16]]="P","Pendiente",Tabla142810[[#This Row],[Entrega task 16]]-$C$48)</f>
        <v>Pendiente</v>
      </c>
      <c r="AR18" s="42" t="str">
        <f>IF(Tabla142810[[#This Row],[Entrega task 17]]="P","Pendiente",Tabla142810[[#This Row],[Entrega task 17]]-$C$49)</f>
        <v>Pendiente</v>
      </c>
      <c r="AS18" s="42" t="str">
        <f>IF(Tabla142810[[#This Row],[Entrega task 18]]="P","Pendiente",Tabla142810[[#This Row],[Entrega task 18]]-$C$50)</f>
        <v>Pendiente</v>
      </c>
      <c r="AT18" s="42" t="str">
        <f>IF(Tabla142810[[#This Row],[Entrega task 19]]="P","Pendiente",Tabla142810[[#This Row],[Entrega task 19]]-$C$51)</f>
        <v>Pendiente</v>
      </c>
      <c r="AU18" s="42" t="str">
        <f>IF(Tabla142810[[#This Row],[Entrega task 20]]="P","Pendiente",Tabla142810[[#This Row],[Entrega task 20]]-$C$52)</f>
        <v>Pendiente</v>
      </c>
      <c r="AV18" s="42" t="str">
        <f>IF(Tabla142810[[#This Row],[Entrega task 21]]="P","Pendiente",Tabla142810[[#This Row],[Entrega task 21]]-$C$53)</f>
        <v>Pendiente</v>
      </c>
      <c r="AW18" s="42" t="str">
        <f>IF(Tabla142810[[#This Row],[Entrega task 22]]="P","Pendiente",Tabla142810[[#This Row],[Entrega task 22]]-$C$54)</f>
        <v>Pendiente</v>
      </c>
      <c r="AX18" s="42" t="str">
        <f>IF(Tabla142810[[#This Row],[Entrega task 23]]="P","Pendiente",Tabla142810[[#This Row],[Entrega task 23]]-$C$55)</f>
        <v>Pendiente</v>
      </c>
      <c r="AY18" s="42" t="str">
        <f>IF(Tabla142810[[#This Row],[Entrega task 24]]="P","Pendiente",Tabla142810[[#This Row],[Entrega task 24]]-$C$56)</f>
        <v>Pendiente</v>
      </c>
      <c r="AZ18" s="42" t="str">
        <f>IF(Tabla142810[[#This Row],[Entrega task 25]]="P","Pendiente",Tabla142810[[#This Row],[Entrega task 25]]-$C$57)</f>
        <v>Pendiente</v>
      </c>
    </row>
    <row r="19" spans="1:53" x14ac:dyDescent="0.25">
      <c r="A19" s="45"/>
      <c r="B19" s="46"/>
      <c r="C19" s="20" t="s">
        <v>9</v>
      </c>
      <c r="D19" s="20" t="s">
        <v>9</v>
      </c>
      <c r="E19" s="20" t="s">
        <v>9</v>
      </c>
      <c r="F19" s="20" t="s">
        <v>9</v>
      </c>
      <c r="G19" s="20" t="s">
        <v>9</v>
      </c>
      <c r="H19" s="20" t="s">
        <v>9</v>
      </c>
      <c r="I19" s="20" t="s">
        <v>9</v>
      </c>
      <c r="J19" s="20" t="s">
        <v>9</v>
      </c>
      <c r="K19" s="20" t="s">
        <v>9</v>
      </c>
      <c r="L19" s="20" t="s">
        <v>9</v>
      </c>
      <c r="M19" s="20" t="s">
        <v>9</v>
      </c>
      <c r="N19" s="20" t="s">
        <v>9</v>
      </c>
      <c r="O19" s="20" t="s">
        <v>9</v>
      </c>
      <c r="P19" s="20" t="s">
        <v>9</v>
      </c>
      <c r="Q19" s="20" t="s">
        <v>9</v>
      </c>
      <c r="R19" s="20" t="s">
        <v>9</v>
      </c>
      <c r="S19" s="20" t="s">
        <v>9</v>
      </c>
      <c r="T19" s="20" t="s">
        <v>9</v>
      </c>
      <c r="U19" s="20" t="s">
        <v>9</v>
      </c>
      <c r="V19" s="20" t="s">
        <v>9</v>
      </c>
      <c r="W19" s="20" t="s">
        <v>9</v>
      </c>
      <c r="X19" s="20" t="s">
        <v>9</v>
      </c>
      <c r="Y19" s="20" t="s">
        <v>9</v>
      </c>
      <c r="Z19" s="20" t="s">
        <v>9</v>
      </c>
      <c r="AA19" s="20" t="s">
        <v>9</v>
      </c>
      <c r="AB19" s="40" t="str">
        <f>IF(Tabla142810[[#This Row],[Entrega  task 1 ]]="P","Pendiente",Tabla142810[[#This Row],[Entrega  task 1 ]]-$C$33)</f>
        <v>Pendiente</v>
      </c>
      <c r="AC19" s="41" t="str">
        <f>IF(Tabla142810[[#This Row],[Entrega task2]]="P","Pendiente",Tabla142810[[#This Row],[Entrega task2]]-$C$34)</f>
        <v>Pendiente</v>
      </c>
      <c r="AD19" s="42" t="str">
        <f>IF(Tabla142810[[#This Row],[Entrega task 3]]="P","Pendiente",Tabla142810[[#This Row],[Entrega task 3]]-$C$35)</f>
        <v>Pendiente</v>
      </c>
      <c r="AE19" s="42" t="str">
        <f>IF(Tabla142810[[#This Row],[Entrega task 4]]="P","Pendiente",Tabla142810[[#This Row],[Entrega task 4]]-$C$36)</f>
        <v>Pendiente</v>
      </c>
      <c r="AF19" s="42" t="str">
        <f>IF(Tabla142810[[#This Row],[Entrega task 5 ]]="P","Pendiente",Tabla142810[[#This Row],[Entrega task 5 ]]-$C$37)</f>
        <v>Pendiente</v>
      </c>
      <c r="AG19" s="42" t="str">
        <f>IF(Tabla142810[[#This Row],[Entrega task 6 ]]="P","Pendiente",Tabla142810[[#This Row],[Entrega task 6 ]]-$C$38)</f>
        <v>Pendiente</v>
      </c>
      <c r="AH19" s="42" t="str">
        <f>IF(Tabla142810[[#This Row],[Entrega task 7 ]]="P","Pendiente",Tabla142810[[#This Row],[Entrega task 7 ]]-$C$39)</f>
        <v>Pendiente</v>
      </c>
      <c r="AI19" s="42" t="str">
        <f>IF(Tabla142810[[#This Row],[Entrega task 8]]="P","Pendiente",Tabla142810[[#This Row],[Entrega task 8]]-$C$40)</f>
        <v>Pendiente</v>
      </c>
      <c r="AJ19" s="43" t="str">
        <f>IF(Tabla142810[[#This Row],[Entrega task 9]]="P","Pendiente",Tabla142810[[#This Row],[Entrega task 9]]-$C$41)</f>
        <v>Pendiente</v>
      </c>
      <c r="AK19" s="43" t="str">
        <f>IF(Tabla142810[[#This Row],[Entrega task 10]]="P","Pendiente",Tabla142810[[#This Row],[Entrega task 10]]-$C$42)</f>
        <v>Pendiente</v>
      </c>
      <c r="AL19" s="42" t="str">
        <f>IF(Tabla142810[[#This Row],[Entrega task 11]]="P","Pendiente",Tabla142810[[#This Row],[Entrega task 11]]-$C$43)</f>
        <v>Pendiente</v>
      </c>
      <c r="AM19" s="42" t="str">
        <f>IF(Tabla142810[[#This Row],[Entrega task 12]]="P","Pendiente",Tabla142810[[#This Row],[Entrega task 12]]-$C$44)</f>
        <v>Pendiente</v>
      </c>
      <c r="AN19" s="42" t="str">
        <f>IF(Tabla142810[[#This Row],[Entrega task 13]]="P","Pendiente",Tabla142810[[#This Row],[Entrega task 13]]-$C$45)</f>
        <v>Pendiente</v>
      </c>
      <c r="AO19" s="42" t="str">
        <f>IF(Tabla142810[[#This Row],[Entrega task 14]]="P","Pendiente",Tabla142810[[#This Row],[Entrega task 14]]-$C$46)</f>
        <v>Pendiente</v>
      </c>
      <c r="AP19" s="42" t="str">
        <f>IF(Tabla142810[[#This Row],[Entrega task 15]]="P","Pendiente",Tabla142810[[#This Row],[Entrega task 15]]-$C$47)</f>
        <v>Pendiente</v>
      </c>
      <c r="AQ19" s="42" t="str">
        <f>IF(Tabla142810[[#This Row],[Entrega task 16]]="P","Pendiente",Tabla142810[[#This Row],[Entrega task 16]]-$C$48)</f>
        <v>Pendiente</v>
      </c>
      <c r="AR19" s="42" t="str">
        <f>IF(Tabla142810[[#This Row],[Entrega task 17]]="P","Pendiente",Tabla142810[[#This Row],[Entrega task 17]]-$C$49)</f>
        <v>Pendiente</v>
      </c>
      <c r="AS19" s="42" t="str">
        <f>IF(Tabla142810[[#This Row],[Entrega task 18]]="P","Pendiente",Tabla142810[[#This Row],[Entrega task 18]]-$C$50)</f>
        <v>Pendiente</v>
      </c>
      <c r="AT19" s="42" t="str">
        <f>IF(Tabla142810[[#This Row],[Entrega task 19]]="P","Pendiente",Tabla142810[[#This Row],[Entrega task 19]]-$C$51)</f>
        <v>Pendiente</v>
      </c>
      <c r="AU19" s="42" t="str">
        <f>IF(Tabla142810[[#This Row],[Entrega task 20]]="P","Pendiente",Tabla142810[[#This Row],[Entrega task 20]]-$C$52)</f>
        <v>Pendiente</v>
      </c>
      <c r="AV19" s="42" t="str">
        <f>IF(Tabla142810[[#This Row],[Entrega task 21]]="P","Pendiente",Tabla142810[[#This Row],[Entrega task 21]]-$C$53)</f>
        <v>Pendiente</v>
      </c>
      <c r="AW19" s="42" t="str">
        <f>IF(Tabla142810[[#This Row],[Entrega task 22]]="P","Pendiente",Tabla142810[[#This Row],[Entrega task 22]]-$C$54)</f>
        <v>Pendiente</v>
      </c>
      <c r="AX19" s="42" t="str">
        <f>IF(Tabla142810[[#This Row],[Entrega task 23]]="P","Pendiente",Tabla142810[[#This Row],[Entrega task 23]]-$C$55)</f>
        <v>Pendiente</v>
      </c>
      <c r="AY19" s="42" t="str">
        <f>IF(Tabla142810[[#This Row],[Entrega task 24]]="P","Pendiente",Tabla142810[[#This Row],[Entrega task 24]]-$C$56)</f>
        <v>Pendiente</v>
      </c>
      <c r="AZ19" s="42" t="str">
        <f>IF(Tabla142810[[#This Row],[Entrega task 25]]="P","Pendiente",Tabla142810[[#This Row],[Entrega task 25]]-$C$57)</f>
        <v>Pendiente</v>
      </c>
    </row>
    <row r="20" spans="1:53" x14ac:dyDescent="0.25">
      <c r="A20" s="45"/>
      <c r="B20" s="46"/>
      <c r="C20" s="20" t="s">
        <v>9</v>
      </c>
      <c r="D20" s="20" t="s">
        <v>9</v>
      </c>
      <c r="E20" s="20" t="s">
        <v>9</v>
      </c>
      <c r="F20" s="20" t="s">
        <v>9</v>
      </c>
      <c r="G20" s="20" t="s">
        <v>9</v>
      </c>
      <c r="H20" s="20" t="s">
        <v>9</v>
      </c>
      <c r="I20" s="20" t="s">
        <v>9</v>
      </c>
      <c r="J20" s="20" t="s">
        <v>9</v>
      </c>
      <c r="K20" s="20" t="s">
        <v>9</v>
      </c>
      <c r="L20" s="20" t="s">
        <v>9</v>
      </c>
      <c r="M20" s="20" t="s">
        <v>9</v>
      </c>
      <c r="N20" s="20" t="s">
        <v>9</v>
      </c>
      <c r="O20" s="20" t="s">
        <v>9</v>
      </c>
      <c r="P20" s="20" t="s">
        <v>9</v>
      </c>
      <c r="Q20" s="20" t="s">
        <v>9</v>
      </c>
      <c r="R20" s="20" t="s">
        <v>9</v>
      </c>
      <c r="S20" s="20" t="s">
        <v>9</v>
      </c>
      <c r="T20" s="20" t="s">
        <v>9</v>
      </c>
      <c r="U20" s="20" t="s">
        <v>9</v>
      </c>
      <c r="V20" s="20" t="s">
        <v>9</v>
      </c>
      <c r="W20" s="20" t="s">
        <v>9</v>
      </c>
      <c r="X20" s="20" t="s">
        <v>9</v>
      </c>
      <c r="Y20" s="20" t="s">
        <v>9</v>
      </c>
      <c r="Z20" s="20" t="s">
        <v>9</v>
      </c>
      <c r="AA20" s="20" t="s">
        <v>9</v>
      </c>
      <c r="AB20" s="40" t="str">
        <f>IF(Tabla142810[[#This Row],[Entrega  task 1 ]]="P","Pendiente",Tabla142810[[#This Row],[Entrega  task 1 ]]-$C$33)</f>
        <v>Pendiente</v>
      </c>
      <c r="AC20" s="41" t="str">
        <f>IF(Tabla142810[[#This Row],[Entrega task2]]="P","Pendiente",Tabla142810[[#This Row],[Entrega task2]]-$C$34)</f>
        <v>Pendiente</v>
      </c>
      <c r="AD20" s="43" t="str">
        <f>IF(Tabla142810[[#This Row],[Entrega task 3]]="P","Pendiente",Tabla142810[[#This Row],[Entrega task 3]]-$C$35)</f>
        <v>Pendiente</v>
      </c>
      <c r="AE20" s="43" t="str">
        <f>IF(Tabla142810[[#This Row],[Entrega task 4]]="P","Pendiente",Tabla142810[[#This Row],[Entrega task 4]]-$C$36)</f>
        <v>Pendiente</v>
      </c>
      <c r="AF20" s="43" t="str">
        <f>IF(Tabla142810[[#This Row],[Entrega task 5 ]]="P","Pendiente",Tabla142810[[#This Row],[Entrega task 5 ]]-$C$37)</f>
        <v>Pendiente</v>
      </c>
      <c r="AG20" s="43" t="str">
        <f>IF(Tabla142810[[#This Row],[Entrega task 6 ]]="P","Pendiente",Tabla142810[[#This Row],[Entrega task 6 ]]-$C$38)</f>
        <v>Pendiente</v>
      </c>
      <c r="AH20" s="43" t="str">
        <f>IF(Tabla142810[[#This Row],[Entrega task 7 ]]="P","Pendiente",Tabla142810[[#This Row],[Entrega task 7 ]]-$C$39)</f>
        <v>Pendiente</v>
      </c>
      <c r="AI20" s="43" t="str">
        <f>IF(Tabla142810[[#This Row],[Entrega task 8]]="P","Pendiente",Tabla142810[[#This Row],[Entrega task 8]]-$C$40)</f>
        <v>Pendiente</v>
      </c>
      <c r="AJ20" s="43" t="str">
        <f>IF(Tabla142810[[#This Row],[Entrega task 9]]="P","Pendiente",Tabla142810[[#This Row],[Entrega task 9]]-$C$41)</f>
        <v>Pendiente</v>
      </c>
      <c r="AK20" s="43" t="str">
        <f>IF(Tabla142810[[#This Row],[Entrega task 10]]="P","Pendiente",Tabla142810[[#This Row],[Entrega task 10]]-$C$42)</f>
        <v>Pendiente</v>
      </c>
      <c r="AL20" s="42" t="str">
        <f>IF(Tabla142810[[#This Row],[Entrega task 11]]="P","Pendiente",Tabla142810[[#This Row],[Entrega task 11]]-$C$43)</f>
        <v>Pendiente</v>
      </c>
      <c r="AM20" s="42" t="str">
        <f>IF(Tabla142810[[#This Row],[Entrega task 12]]="P","Pendiente",Tabla142810[[#This Row],[Entrega task 12]]-$C$44)</f>
        <v>Pendiente</v>
      </c>
      <c r="AN20" s="42" t="str">
        <f>IF(Tabla142810[[#This Row],[Entrega task 13]]="P","Pendiente",Tabla142810[[#This Row],[Entrega task 13]]-$C$45)</f>
        <v>Pendiente</v>
      </c>
      <c r="AO20" s="42" t="str">
        <f>IF(Tabla142810[[#This Row],[Entrega task 14]]="P","Pendiente",Tabla142810[[#This Row],[Entrega task 14]]-$C$46)</f>
        <v>Pendiente</v>
      </c>
      <c r="AP20" s="42" t="str">
        <f>IF(Tabla142810[[#This Row],[Entrega task 15]]="P","Pendiente",Tabla142810[[#This Row],[Entrega task 15]]-$C$47)</f>
        <v>Pendiente</v>
      </c>
      <c r="AQ20" s="42" t="str">
        <f>IF(Tabla142810[[#This Row],[Entrega task 16]]="P","Pendiente",Tabla142810[[#This Row],[Entrega task 16]]-$C$48)</f>
        <v>Pendiente</v>
      </c>
      <c r="AR20" s="42" t="str">
        <f>IF(Tabla142810[[#This Row],[Entrega task 17]]="P","Pendiente",Tabla142810[[#This Row],[Entrega task 17]]-$C$49)</f>
        <v>Pendiente</v>
      </c>
      <c r="AS20" s="42" t="str">
        <f>IF(Tabla142810[[#This Row],[Entrega task 18]]="P","Pendiente",Tabla142810[[#This Row],[Entrega task 18]]-$C$50)</f>
        <v>Pendiente</v>
      </c>
      <c r="AT20" s="42" t="str">
        <f>IF(Tabla142810[[#This Row],[Entrega task 19]]="P","Pendiente",Tabla142810[[#This Row],[Entrega task 19]]-$C$51)</f>
        <v>Pendiente</v>
      </c>
      <c r="AU20" s="42" t="str">
        <f>IF(Tabla142810[[#This Row],[Entrega task 20]]="P","Pendiente",Tabla142810[[#This Row],[Entrega task 20]]-$C$52)</f>
        <v>Pendiente</v>
      </c>
      <c r="AV20" s="42" t="str">
        <f>IF(Tabla142810[[#This Row],[Entrega task 21]]="P","Pendiente",Tabla142810[[#This Row],[Entrega task 21]]-$C$53)</f>
        <v>Pendiente</v>
      </c>
      <c r="AW20" s="42" t="str">
        <f>IF(Tabla142810[[#This Row],[Entrega task 22]]="P","Pendiente",Tabla142810[[#This Row],[Entrega task 22]]-$C$54)</f>
        <v>Pendiente</v>
      </c>
      <c r="AX20" s="42" t="str">
        <f>IF(Tabla142810[[#This Row],[Entrega task 23]]="P","Pendiente",Tabla142810[[#This Row],[Entrega task 23]]-$C$55)</f>
        <v>Pendiente</v>
      </c>
      <c r="AY20" s="42" t="str">
        <f>IF(Tabla142810[[#This Row],[Entrega task 24]]="P","Pendiente",Tabla142810[[#This Row],[Entrega task 24]]-$C$56)</f>
        <v>Pendiente</v>
      </c>
      <c r="AZ20" s="42" t="str">
        <f>IF(Tabla142810[[#This Row],[Entrega task 25]]="P","Pendiente",Tabla142810[[#This Row],[Entrega task 25]]-$C$57)</f>
        <v>Pendiente</v>
      </c>
    </row>
    <row r="21" spans="1:53" x14ac:dyDescent="0.25">
      <c r="A21" s="45"/>
      <c r="B21" s="46"/>
      <c r="C21" s="20" t="s">
        <v>9</v>
      </c>
      <c r="D21" s="20" t="s">
        <v>9</v>
      </c>
      <c r="E21" s="20" t="s">
        <v>9</v>
      </c>
      <c r="F21" s="20" t="s">
        <v>9</v>
      </c>
      <c r="G21" s="20" t="s">
        <v>9</v>
      </c>
      <c r="H21" s="20" t="s">
        <v>9</v>
      </c>
      <c r="I21" s="20" t="s">
        <v>9</v>
      </c>
      <c r="J21" s="20" t="s">
        <v>9</v>
      </c>
      <c r="K21" s="20" t="s">
        <v>9</v>
      </c>
      <c r="L21" s="20" t="s">
        <v>9</v>
      </c>
      <c r="M21" s="20" t="s">
        <v>9</v>
      </c>
      <c r="N21" s="20" t="s">
        <v>9</v>
      </c>
      <c r="O21" s="20" t="s">
        <v>9</v>
      </c>
      <c r="P21" s="20" t="s">
        <v>9</v>
      </c>
      <c r="Q21" s="20" t="s">
        <v>9</v>
      </c>
      <c r="R21" s="20" t="s">
        <v>9</v>
      </c>
      <c r="S21" s="20" t="s">
        <v>9</v>
      </c>
      <c r="T21" s="20" t="s">
        <v>9</v>
      </c>
      <c r="U21" s="20" t="s">
        <v>9</v>
      </c>
      <c r="V21" s="20" t="s">
        <v>9</v>
      </c>
      <c r="W21" s="20" t="s">
        <v>9</v>
      </c>
      <c r="X21" s="20" t="s">
        <v>9</v>
      </c>
      <c r="Y21" s="20" t="s">
        <v>9</v>
      </c>
      <c r="Z21" s="20" t="s">
        <v>9</v>
      </c>
      <c r="AA21" s="20" t="s">
        <v>9</v>
      </c>
      <c r="AB21" s="40" t="str">
        <f>IF(Tabla142810[[#This Row],[Entrega  task 1 ]]="P","Pendiente",Tabla142810[[#This Row],[Entrega  task 1 ]]-$C$33)</f>
        <v>Pendiente</v>
      </c>
      <c r="AC21" s="41" t="str">
        <f>IF(Tabla142810[[#This Row],[Entrega task2]]="P","Pendiente",Tabla142810[[#This Row],[Entrega task2]]-$C$34)</f>
        <v>Pendiente</v>
      </c>
      <c r="AD21" s="43" t="str">
        <f>IF(Tabla142810[[#This Row],[Entrega task 3]]="P","Pendiente",Tabla142810[[#This Row],[Entrega task 3]]-$C$35)</f>
        <v>Pendiente</v>
      </c>
      <c r="AE21" s="43" t="str">
        <f>IF(Tabla142810[[#This Row],[Entrega task 4]]="P","Pendiente",Tabla142810[[#This Row],[Entrega task 4]]-$C$36)</f>
        <v>Pendiente</v>
      </c>
      <c r="AF21" s="43" t="str">
        <f>IF(Tabla142810[[#This Row],[Entrega task 5 ]]="P","Pendiente",Tabla142810[[#This Row],[Entrega task 5 ]]-$C$37)</f>
        <v>Pendiente</v>
      </c>
      <c r="AG21" s="43" t="str">
        <f>IF(Tabla142810[[#This Row],[Entrega task 6 ]]="P","Pendiente",Tabla142810[[#This Row],[Entrega task 6 ]]-$C$38)</f>
        <v>Pendiente</v>
      </c>
      <c r="AH21" s="43" t="str">
        <f>IF(Tabla142810[[#This Row],[Entrega task 7 ]]="P","Pendiente",Tabla142810[[#This Row],[Entrega task 7 ]]-$C$39)</f>
        <v>Pendiente</v>
      </c>
      <c r="AI21" s="43" t="str">
        <f>IF(Tabla142810[[#This Row],[Entrega task 8]]="P","Pendiente",Tabla142810[[#This Row],[Entrega task 8]]-$C$40)</f>
        <v>Pendiente</v>
      </c>
      <c r="AJ21" s="43" t="str">
        <f>IF(Tabla142810[[#This Row],[Entrega task 9]]="P","Pendiente",Tabla142810[[#This Row],[Entrega task 9]]-$C$41)</f>
        <v>Pendiente</v>
      </c>
      <c r="AK21" s="43" t="str">
        <f>IF(Tabla142810[[#This Row],[Entrega task 10]]="P","Pendiente",Tabla142810[[#This Row],[Entrega task 10]]-$C$42)</f>
        <v>Pendiente</v>
      </c>
      <c r="AL21" s="42" t="str">
        <f>IF(Tabla142810[[#This Row],[Entrega task 11]]="P","Pendiente",Tabla142810[[#This Row],[Entrega task 11]]-$C$43)</f>
        <v>Pendiente</v>
      </c>
      <c r="AM21" s="42" t="str">
        <f>IF(Tabla142810[[#This Row],[Entrega task 12]]="P","Pendiente",Tabla142810[[#This Row],[Entrega task 12]]-$C$44)</f>
        <v>Pendiente</v>
      </c>
      <c r="AN21" s="42" t="str">
        <f>IF(Tabla142810[[#This Row],[Entrega task 13]]="P","Pendiente",Tabla142810[[#This Row],[Entrega task 13]]-$C$45)</f>
        <v>Pendiente</v>
      </c>
      <c r="AO21" s="42" t="str">
        <f>IF(Tabla142810[[#This Row],[Entrega task 14]]="P","Pendiente",Tabla142810[[#This Row],[Entrega task 14]]-$C$46)</f>
        <v>Pendiente</v>
      </c>
      <c r="AP21" s="42" t="str">
        <f>IF(Tabla142810[[#This Row],[Entrega task 15]]="P","Pendiente",Tabla142810[[#This Row],[Entrega task 15]]-$C$47)</f>
        <v>Pendiente</v>
      </c>
      <c r="AQ21" s="42" t="str">
        <f>IF(Tabla142810[[#This Row],[Entrega task 16]]="P","Pendiente",Tabla142810[[#This Row],[Entrega task 16]]-$C$48)</f>
        <v>Pendiente</v>
      </c>
      <c r="AR21" s="42" t="str">
        <f>IF(Tabla142810[[#This Row],[Entrega task 17]]="P","Pendiente",Tabla142810[[#This Row],[Entrega task 17]]-$C$49)</f>
        <v>Pendiente</v>
      </c>
      <c r="AS21" s="42" t="str">
        <f>IF(Tabla142810[[#This Row],[Entrega task 18]]="P","Pendiente",Tabla142810[[#This Row],[Entrega task 18]]-$C$50)</f>
        <v>Pendiente</v>
      </c>
      <c r="AT21" s="42" t="str">
        <f>IF(Tabla142810[[#This Row],[Entrega task 19]]="P","Pendiente",Tabla142810[[#This Row],[Entrega task 19]]-$C$51)</f>
        <v>Pendiente</v>
      </c>
      <c r="AU21" s="42" t="str">
        <f>IF(Tabla142810[[#This Row],[Entrega task 20]]="P","Pendiente",Tabla142810[[#This Row],[Entrega task 20]]-$C$52)</f>
        <v>Pendiente</v>
      </c>
      <c r="AV21" s="42" t="str">
        <f>IF(Tabla142810[[#This Row],[Entrega task 21]]="P","Pendiente",Tabla142810[[#This Row],[Entrega task 21]]-$C$53)</f>
        <v>Pendiente</v>
      </c>
      <c r="AW21" s="42" t="str">
        <f>IF(Tabla142810[[#This Row],[Entrega task 22]]="P","Pendiente",Tabla142810[[#This Row],[Entrega task 22]]-$C$54)</f>
        <v>Pendiente</v>
      </c>
      <c r="AX21" s="42" t="str">
        <f>IF(Tabla142810[[#This Row],[Entrega task 23]]="P","Pendiente",Tabla142810[[#This Row],[Entrega task 23]]-$C$55)</f>
        <v>Pendiente</v>
      </c>
      <c r="AY21" s="42" t="str">
        <f>IF(Tabla142810[[#This Row],[Entrega task 24]]="P","Pendiente",Tabla142810[[#This Row],[Entrega task 24]]-$C$56)</f>
        <v>Pendiente</v>
      </c>
      <c r="AZ21" s="42" t="str">
        <f>IF(Tabla142810[[#This Row],[Entrega task 25]]="P","Pendiente",Tabla142810[[#This Row],[Entrega task 25]]-$C$57)</f>
        <v>Pendiente</v>
      </c>
    </row>
    <row r="22" spans="1:53" x14ac:dyDescent="0.25">
      <c r="A22" s="45"/>
      <c r="B22" s="46"/>
      <c r="C22" s="20" t="s">
        <v>9</v>
      </c>
      <c r="D22" s="20" t="s">
        <v>9</v>
      </c>
      <c r="E22" s="20" t="s">
        <v>9</v>
      </c>
      <c r="F22" s="20" t="s">
        <v>9</v>
      </c>
      <c r="G22" s="20" t="s">
        <v>9</v>
      </c>
      <c r="H22" s="20" t="s">
        <v>9</v>
      </c>
      <c r="I22" s="20" t="s">
        <v>9</v>
      </c>
      <c r="J22" s="20" t="s">
        <v>9</v>
      </c>
      <c r="K22" s="20" t="s">
        <v>9</v>
      </c>
      <c r="L22" s="20" t="s">
        <v>9</v>
      </c>
      <c r="M22" s="20" t="s">
        <v>9</v>
      </c>
      <c r="N22" s="20" t="s">
        <v>9</v>
      </c>
      <c r="O22" s="20" t="s">
        <v>9</v>
      </c>
      <c r="P22" s="20" t="s">
        <v>9</v>
      </c>
      <c r="Q22" s="20" t="s">
        <v>9</v>
      </c>
      <c r="R22" s="20" t="s">
        <v>9</v>
      </c>
      <c r="S22" s="20" t="s">
        <v>9</v>
      </c>
      <c r="T22" s="20" t="s">
        <v>9</v>
      </c>
      <c r="U22" s="20" t="s">
        <v>9</v>
      </c>
      <c r="V22" s="20" t="s">
        <v>9</v>
      </c>
      <c r="W22" s="20" t="s">
        <v>9</v>
      </c>
      <c r="X22" s="20" t="s">
        <v>9</v>
      </c>
      <c r="Y22" s="20" t="s">
        <v>9</v>
      </c>
      <c r="Z22" s="20" t="s">
        <v>9</v>
      </c>
      <c r="AA22" s="20" t="s">
        <v>9</v>
      </c>
      <c r="AB22" s="40" t="str">
        <f>IF(Tabla142810[[#This Row],[Entrega  task 1 ]]="P","Pendiente",Tabla142810[[#This Row],[Entrega  task 1 ]]-$C$33)</f>
        <v>Pendiente</v>
      </c>
      <c r="AC22" s="41" t="str">
        <f>IF(Tabla142810[[#This Row],[Entrega task2]]="P","Pendiente",Tabla142810[[#This Row],[Entrega task2]]-$C$34)</f>
        <v>Pendiente</v>
      </c>
      <c r="AD22" s="43" t="str">
        <f>IF(Tabla142810[[#This Row],[Entrega task 3]]="P","Pendiente",Tabla142810[[#This Row],[Entrega task 3]]-$C$35)</f>
        <v>Pendiente</v>
      </c>
      <c r="AE22" s="43" t="str">
        <f>IF(Tabla142810[[#This Row],[Entrega task 4]]="P","Pendiente",Tabla142810[[#This Row],[Entrega task 4]]-$C$36)</f>
        <v>Pendiente</v>
      </c>
      <c r="AF22" s="43" t="str">
        <f>IF(Tabla142810[[#This Row],[Entrega task 5 ]]="P","Pendiente",Tabla142810[[#This Row],[Entrega task 5 ]]-$C$37)</f>
        <v>Pendiente</v>
      </c>
      <c r="AG22" s="43" t="str">
        <f>IF(Tabla142810[[#This Row],[Entrega task 6 ]]="P","Pendiente",Tabla142810[[#This Row],[Entrega task 6 ]]-$C$38)</f>
        <v>Pendiente</v>
      </c>
      <c r="AH22" s="43" t="str">
        <f>IF(Tabla142810[[#This Row],[Entrega task 7 ]]="P","Pendiente",Tabla142810[[#This Row],[Entrega task 7 ]]-$C$39)</f>
        <v>Pendiente</v>
      </c>
      <c r="AI22" s="43" t="str">
        <f>IF(Tabla142810[[#This Row],[Entrega task 8]]="P","Pendiente",Tabla142810[[#This Row],[Entrega task 8]]-$C$40)</f>
        <v>Pendiente</v>
      </c>
      <c r="AJ22" s="43" t="str">
        <f>IF(Tabla142810[[#This Row],[Entrega task 9]]="P","Pendiente",Tabla142810[[#This Row],[Entrega task 9]]-$C$41)</f>
        <v>Pendiente</v>
      </c>
      <c r="AK22" s="43" t="str">
        <f>IF(Tabla142810[[#This Row],[Entrega task 10]]="P","Pendiente",Tabla142810[[#This Row],[Entrega task 10]]-$C$42)</f>
        <v>Pendiente</v>
      </c>
      <c r="AL22" s="42" t="str">
        <f>IF(Tabla142810[[#This Row],[Entrega task 11]]="P","Pendiente",Tabla142810[[#This Row],[Entrega task 11]]-$C$43)</f>
        <v>Pendiente</v>
      </c>
      <c r="AM22" s="42" t="str">
        <f>IF(Tabla142810[[#This Row],[Entrega task 12]]="P","Pendiente",Tabla142810[[#This Row],[Entrega task 12]]-$C$44)</f>
        <v>Pendiente</v>
      </c>
      <c r="AN22" s="42" t="str">
        <f>IF(Tabla142810[[#This Row],[Entrega task 13]]="P","Pendiente",Tabla142810[[#This Row],[Entrega task 13]]-$C$45)</f>
        <v>Pendiente</v>
      </c>
      <c r="AO22" s="42" t="str">
        <f>IF(Tabla142810[[#This Row],[Entrega task 14]]="P","Pendiente",Tabla142810[[#This Row],[Entrega task 14]]-$C$46)</f>
        <v>Pendiente</v>
      </c>
      <c r="AP22" s="42" t="str">
        <f>IF(Tabla142810[[#This Row],[Entrega task 15]]="P","Pendiente",Tabla142810[[#This Row],[Entrega task 15]]-$C$47)</f>
        <v>Pendiente</v>
      </c>
      <c r="AQ22" s="42" t="str">
        <f>IF(Tabla142810[[#This Row],[Entrega task 16]]="P","Pendiente",Tabla142810[[#This Row],[Entrega task 16]]-$C$48)</f>
        <v>Pendiente</v>
      </c>
      <c r="AR22" s="42" t="str">
        <f>IF(Tabla142810[[#This Row],[Entrega task 17]]="P","Pendiente",Tabla142810[[#This Row],[Entrega task 17]]-$C$49)</f>
        <v>Pendiente</v>
      </c>
      <c r="AS22" s="42" t="str">
        <f>IF(Tabla142810[[#This Row],[Entrega task 18]]="P","Pendiente",Tabla142810[[#This Row],[Entrega task 18]]-$C$50)</f>
        <v>Pendiente</v>
      </c>
      <c r="AT22" s="42" t="str">
        <f>IF(Tabla142810[[#This Row],[Entrega task 19]]="P","Pendiente",Tabla142810[[#This Row],[Entrega task 19]]-$C$51)</f>
        <v>Pendiente</v>
      </c>
      <c r="AU22" s="42" t="str">
        <f>IF(Tabla142810[[#This Row],[Entrega task 20]]="P","Pendiente",Tabla142810[[#This Row],[Entrega task 20]]-$C$52)</f>
        <v>Pendiente</v>
      </c>
      <c r="AV22" s="42" t="str">
        <f>IF(Tabla142810[[#This Row],[Entrega task 21]]="P","Pendiente",Tabla142810[[#This Row],[Entrega task 21]]-$C$53)</f>
        <v>Pendiente</v>
      </c>
      <c r="AW22" s="42" t="str">
        <f>IF(Tabla142810[[#This Row],[Entrega task 22]]="P","Pendiente",Tabla142810[[#This Row],[Entrega task 22]]-$C$54)</f>
        <v>Pendiente</v>
      </c>
      <c r="AX22" s="42" t="str">
        <f>IF(Tabla142810[[#This Row],[Entrega task 23]]="P","Pendiente",Tabla142810[[#This Row],[Entrega task 23]]-$C$55)</f>
        <v>Pendiente</v>
      </c>
      <c r="AY22" s="42" t="str">
        <f>IF(Tabla142810[[#This Row],[Entrega task 24]]="P","Pendiente",Tabla142810[[#This Row],[Entrega task 24]]-$C$56)</f>
        <v>Pendiente</v>
      </c>
      <c r="AZ22" s="42" t="str">
        <f>IF(Tabla142810[[#This Row],[Entrega task 25]]="P","Pendiente",Tabla142810[[#This Row],[Entrega task 25]]-$C$57)</f>
        <v>Pendiente</v>
      </c>
    </row>
    <row r="23" spans="1:53" x14ac:dyDescent="0.25">
      <c r="A23" s="45"/>
      <c r="B23" s="46"/>
      <c r="C23" s="20" t="s">
        <v>9</v>
      </c>
      <c r="D23" s="20" t="s">
        <v>9</v>
      </c>
      <c r="E23" s="20" t="s">
        <v>9</v>
      </c>
      <c r="F23" s="20" t="s">
        <v>9</v>
      </c>
      <c r="G23" s="20" t="s">
        <v>9</v>
      </c>
      <c r="H23" s="20" t="s">
        <v>9</v>
      </c>
      <c r="I23" s="20" t="s">
        <v>9</v>
      </c>
      <c r="J23" s="20" t="s">
        <v>9</v>
      </c>
      <c r="K23" s="20" t="s">
        <v>9</v>
      </c>
      <c r="L23" s="20" t="s">
        <v>9</v>
      </c>
      <c r="M23" s="20" t="s">
        <v>9</v>
      </c>
      <c r="N23" s="20" t="s">
        <v>9</v>
      </c>
      <c r="O23" s="20" t="s">
        <v>9</v>
      </c>
      <c r="P23" s="20" t="s">
        <v>9</v>
      </c>
      <c r="Q23" s="20" t="s">
        <v>9</v>
      </c>
      <c r="R23" s="20" t="s">
        <v>9</v>
      </c>
      <c r="S23" s="20" t="s">
        <v>9</v>
      </c>
      <c r="T23" s="20" t="s">
        <v>9</v>
      </c>
      <c r="U23" s="20" t="s">
        <v>9</v>
      </c>
      <c r="V23" s="20" t="s">
        <v>9</v>
      </c>
      <c r="W23" s="20" t="s">
        <v>9</v>
      </c>
      <c r="X23" s="20" t="s">
        <v>9</v>
      </c>
      <c r="Y23" s="20" t="s">
        <v>9</v>
      </c>
      <c r="Z23" s="20" t="s">
        <v>9</v>
      </c>
      <c r="AA23" s="20" t="s">
        <v>9</v>
      </c>
      <c r="AB23" s="40" t="str">
        <f>IF(Tabla142810[[#This Row],[Entrega  task 1 ]]="P","Pendiente",Tabla142810[[#This Row],[Entrega  task 1 ]]-$C$33)</f>
        <v>Pendiente</v>
      </c>
      <c r="AC23" s="41" t="str">
        <f>IF(Tabla142810[[#This Row],[Entrega task2]]="P","Pendiente",Tabla142810[[#This Row],[Entrega task2]]-$C$34)</f>
        <v>Pendiente</v>
      </c>
      <c r="AD23" s="43" t="str">
        <f>IF(Tabla142810[[#This Row],[Entrega task 3]]="P","Pendiente",Tabla142810[[#This Row],[Entrega task 3]]-$C$35)</f>
        <v>Pendiente</v>
      </c>
      <c r="AE23" s="43" t="str">
        <f>IF(Tabla142810[[#This Row],[Entrega task 4]]="P","Pendiente",Tabla142810[[#This Row],[Entrega task 4]]-$C$36)</f>
        <v>Pendiente</v>
      </c>
      <c r="AF23" s="43" t="str">
        <f>IF(Tabla142810[[#This Row],[Entrega task 5 ]]="P","Pendiente",Tabla142810[[#This Row],[Entrega task 5 ]]-$C$37)</f>
        <v>Pendiente</v>
      </c>
      <c r="AG23" s="43" t="str">
        <f>IF(Tabla142810[[#This Row],[Entrega task 6 ]]="P","Pendiente",Tabla142810[[#This Row],[Entrega task 6 ]]-$C$38)</f>
        <v>Pendiente</v>
      </c>
      <c r="AH23" s="43" t="str">
        <f>IF(Tabla142810[[#This Row],[Entrega task 7 ]]="P","Pendiente",Tabla142810[[#This Row],[Entrega task 7 ]]-$C$39)</f>
        <v>Pendiente</v>
      </c>
      <c r="AI23" s="43" t="str">
        <f>IF(Tabla142810[[#This Row],[Entrega task 8]]="P","Pendiente",Tabla142810[[#This Row],[Entrega task 8]]-$C$40)</f>
        <v>Pendiente</v>
      </c>
      <c r="AJ23" s="43" t="str">
        <f>IF(Tabla142810[[#This Row],[Entrega task 9]]="P","Pendiente",Tabla142810[[#This Row],[Entrega task 9]]-$C$41)</f>
        <v>Pendiente</v>
      </c>
      <c r="AK23" s="43" t="str">
        <f>IF(Tabla142810[[#This Row],[Entrega task 10]]="P","Pendiente",Tabla142810[[#This Row],[Entrega task 10]]-$C$42)</f>
        <v>Pendiente</v>
      </c>
      <c r="AL23" s="42" t="str">
        <f>IF(Tabla142810[[#This Row],[Entrega task 11]]="P","Pendiente",Tabla142810[[#This Row],[Entrega task 11]]-$C$43)</f>
        <v>Pendiente</v>
      </c>
      <c r="AM23" s="42" t="str">
        <f>IF(Tabla142810[[#This Row],[Entrega task 12]]="P","Pendiente",Tabla142810[[#This Row],[Entrega task 12]]-$C$44)</f>
        <v>Pendiente</v>
      </c>
      <c r="AN23" s="42" t="str">
        <f>IF(Tabla142810[[#This Row],[Entrega task 13]]="P","Pendiente",Tabla142810[[#This Row],[Entrega task 13]]-$C$45)</f>
        <v>Pendiente</v>
      </c>
      <c r="AO23" s="42" t="str">
        <f>IF(Tabla142810[[#This Row],[Entrega task 14]]="P","Pendiente",Tabla142810[[#This Row],[Entrega task 14]]-$C$46)</f>
        <v>Pendiente</v>
      </c>
      <c r="AP23" s="42" t="str">
        <f>IF(Tabla142810[[#This Row],[Entrega task 15]]="P","Pendiente",Tabla142810[[#This Row],[Entrega task 15]]-$C$47)</f>
        <v>Pendiente</v>
      </c>
      <c r="AQ23" s="42" t="str">
        <f>IF(Tabla142810[[#This Row],[Entrega task 16]]="P","Pendiente",Tabla142810[[#This Row],[Entrega task 16]]-$C$48)</f>
        <v>Pendiente</v>
      </c>
      <c r="AR23" s="42" t="str">
        <f>IF(Tabla142810[[#This Row],[Entrega task 17]]="P","Pendiente",Tabla142810[[#This Row],[Entrega task 17]]-$C$49)</f>
        <v>Pendiente</v>
      </c>
      <c r="AS23" s="42" t="str">
        <f>IF(Tabla142810[[#This Row],[Entrega task 18]]="P","Pendiente",Tabla142810[[#This Row],[Entrega task 18]]-$C$50)</f>
        <v>Pendiente</v>
      </c>
      <c r="AT23" s="42" t="str">
        <f>IF(Tabla142810[[#This Row],[Entrega task 19]]="P","Pendiente",Tabla142810[[#This Row],[Entrega task 19]]-$C$51)</f>
        <v>Pendiente</v>
      </c>
      <c r="AU23" s="42" t="str">
        <f>IF(Tabla142810[[#This Row],[Entrega task 20]]="P","Pendiente",Tabla142810[[#This Row],[Entrega task 20]]-$C$52)</f>
        <v>Pendiente</v>
      </c>
      <c r="AV23" s="42" t="str">
        <f>IF(Tabla142810[[#This Row],[Entrega task 21]]="P","Pendiente",Tabla142810[[#This Row],[Entrega task 21]]-$C$53)</f>
        <v>Pendiente</v>
      </c>
      <c r="AW23" s="42" t="str">
        <f>IF(Tabla142810[[#This Row],[Entrega task 22]]="P","Pendiente",Tabla142810[[#This Row],[Entrega task 22]]-$C$54)</f>
        <v>Pendiente</v>
      </c>
      <c r="AX23" s="42" t="str">
        <f>IF(Tabla142810[[#This Row],[Entrega task 23]]="P","Pendiente",Tabla142810[[#This Row],[Entrega task 23]]-$C$55)</f>
        <v>Pendiente</v>
      </c>
      <c r="AY23" s="42" t="str">
        <f>IF(Tabla142810[[#This Row],[Entrega task 24]]="P","Pendiente",Tabla142810[[#This Row],[Entrega task 24]]-$C$56)</f>
        <v>Pendiente</v>
      </c>
      <c r="AZ23" s="42" t="str">
        <f>IF(Tabla142810[[#This Row],[Entrega task 25]]="P","Pendiente",Tabla142810[[#This Row],[Entrega task 25]]-$C$57)</f>
        <v>Pendiente</v>
      </c>
    </row>
    <row r="24" spans="1:53" x14ac:dyDescent="0.25">
      <c r="A24" s="45"/>
      <c r="B24" s="46"/>
      <c r="C24" s="20" t="s">
        <v>9</v>
      </c>
      <c r="D24" s="20" t="s">
        <v>9</v>
      </c>
      <c r="E24" s="20" t="s">
        <v>9</v>
      </c>
      <c r="F24" s="20" t="s">
        <v>9</v>
      </c>
      <c r="G24" s="20" t="s">
        <v>9</v>
      </c>
      <c r="H24" s="20" t="s">
        <v>9</v>
      </c>
      <c r="I24" s="20" t="s">
        <v>9</v>
      </c>
      <c r="J24" s="20" t="s">
        <v>9</v>
      </c>
      <c r="K24" s="20" t="s">
        <v>9</v>
      </c>
      <c r="L24" s="20" t="s">
        <v>9</v>
      </c>
      <c r="M24" s="20" t="s">
        <v>9</v>
      </c>
      <c r="N24" s="20" t="s">
        <v>9</v>
      </c>
      <c r="O24" s="20" t="s">
        <v>9</v>
      </c>
      <c r="P24" s="20" t="s">
        <v>9</v>
      </c>
      <c r="Q24" s="20" t="s">
        <v>9</v>
      </c>
      <c r="R24" s="20" t="s">
        <v>9</v>
      </c>
      <c r="S24" s="20" t="s">
        <v>9</v>
      </c>
      <c r="T24" s="20" t="s">
        <v>9</v>
      </c>
      <c r="U24" s="20" t="s">
        <v>9</v>
      </c>
      <c r="V24" s="20" t="s">
        <v>9</v>
      </c>
      <c r="W24" s="20" t="s">
        <v>9</v>
      </c>
      <c r="X24" s="20" t="s">
        <v>9</v>
      </c>
      <c r="Y24" s="20" t="s">
        <v>9</v>
      </c>
      <c r="Z24" s="20" t="s">
        <v>9</v>
      </c>
      <c r="AA24" s="20" t="s">
        <v>9</v>
      </c>
      <c r="AB24" s="40" t="str">
        <f>IF(Tabla142810[[#This Row],[Entrega  task 1 ]]="P","Pendiente",Tabla142810[[#This Row],[Entrega  task 1 ]]-$C$33)</f>
        <v>Pendiente</v>
      </c>
      <c r="AC24" s="41" t="str">
        <f>IF(Tabla142810[[#This Row],[Entrega task2]]="P","Pendiente",Tabla142810[[#This Row],[Entrega task2]]-$C$34)</f>
        <v>Pendiente</v>
      </c>
      <c r="AD24" s="42" t="str">
        <f>IF(Tabla142810[[#This Row],[Entrega task 3]]="P","Pendiente",Tabla142810[[#This Row],[Entrega task 3]]-$C$35)</f>
        <v>Pendiente</v>
      </c>
      <c r="AE24" s="42" t="str">
        <f>IF(Tabla142810[[#This Row],[Entrega task 4]]="P","Pendiente",Tabla142810[[#This Row],[Entrega task 4]]-$C$36)</f>
        <v>Pendiente</v>
      </c>
      <c r="AF24" s="42" t="str">
        <f>IF(Tabla142810[[#This Row],[Entrega task 5 ]]="P","Pendiente",Tabla142810[[#This Row],[Entrega task 5 ]]-$C$37)</f>
        <v>Pendiente</v>
      </c>
      <c r="AG24" s="42" t="str">
        <f>IF(Tabla142810[[#This Row],[Entrega task 6 ]]="P","Pendiente",Tabla142810[[#This Row],[Entrega task 6 ]]-$C$38)</f>
        <v>Pendiente</v>
      </c>
      <c r="AH24" s="42" t="str">
        <f>IF(Tabla142810[[#This Row],[Entrega task 7 ]]="P","Pendiente",Tabla142810[[#This Row],[Entrega task 7 ]]-$C$39)</f>
        <v>Pendiente</v>
      </c>
      <c r="AI24" s="42" t="str">
        <f>IF(Tabla142810[[#This Row],[Entrega task 8]]="P","Pendiente",Tabla142810[[#This Row],[Entrega task 8]]-$C$40)</f>
        <v>Pendiente</v>
      </c>
      <c r="AJ24" s="43" t="str">
        <f>IF(Tabla142810[[#This Row],[Entrega task 9]]="P","Pendiente",Tabla142810[[#This Row],[Entrega task 9]]-$C$41)</f>
        <v>Pendiente</v>
      </c>
      <c r="AK24" s="43" t="str">
        <f>IF(Tabla142810[[#This Row],[Entrega task 10]]="P","Pendiente",Tabla142810[[#This Row],[Entrega task 10]]-$C$42)</f>
        <v>Pendiente</v>
      </c>
      <c r="AL24" s="42" t="str">
        <f>IF(Tabla142810[[#This Row],[Entrega task 11]]="P","Pendiente",Tabla142810[[#This Row],[Entrega task 11]]-$C$43)</f>
        <v>Pendiente</v>
      </c>
      <c r="AM24" s="42" t="str">
        <f>IF(Tabla142810[[#This Row],[Entrega task 12]]="P","Pendiente",Tabla142810[[#This Row],[Entrega task 12]]-$C$44)</f>
        <v>Pendiente</v>
      </c>
      <c r="AN24" s="42" t="str">
        <f>IF(Tabla142810[[#This Row],[Entrega task 13]]="P","Pendiente",Tabla142810[[#This Row],[Entrega task 13]]-$C$45)</f>
        <v>Pendiente</v>
      </c>
      <c r="AO24" s="42" t="str">
        <f>IF(Tabla142810[[#This Row],[Entrega task 14]]="P","Pendiente",Tabla142810[[#This Row],[Entrega task 14]]-$C$46)</f>
        <v>Pendiente</v>
      </c>
      <c r="AP24" s="42" t="str">
        <f>IF(Tabla142810[[#This Row],[Entrega task 15]]="P","Pendiente",Tabla142810[[#This Row],[Entrega task 15]]-$C$47)</f>
        <v>Pendiente</v>
      </c>
      <c r="AQ24" s="42" t="str">
        <f>IF(Tabla142810[[#This Row],[Entrega task 16]]="P","Pendiente",Tabla142810[[#This Row],[Entrega task 16]]-$C$48)</f>
        <v>Pendiente</v>
      </c>
      <c r="AR24" s="42" t="str">
        <f>IF(Tabla142810[[#This Row],[Entrega task 17]]="P","Pendiente",Tabla142810[[#This Row],[Entrega task 17]]-$C$49)</f>
        <v>Pendiente</v>
      </c>
      <c r="AS24" s="42" t="str">
        <f>IF(Tabla142810[[#This Row],[Entrega task 18]]="P","Pendiente",Tabla142810[[#This Row],[Entrega task 18]]-$C$50)</f>
        <v>Pendiente</v>
      </c>
      <c r="AT24" s="42" t="str">
        <f>IF(Tabla142810[[#This Row],[Entrega task 19]]="P","Pendiente",Tabla142810[[#This Row],[Entrega task 19]]-$C$51)</f>
        <v>Pendiente</v>
      </c>
      <c r="AU24" s="42" t="str">
        <f>IF(Tabla142810[[#This Row],[Entrega task 20]]="P","Pendiente",Tabla142810[[#This Row],[Entrega task 20]]-$C$52)</f>
        <v>Pendiente</v>
      </c>
      <c r="AV24" s="42" t="str">
        <f>IF(Tabla142810[[#This Row],[Entrega task 21]]="P","Pendiente",Tabla142810[[#This Row],[Entrega task 21]]-$C$53)</f>
        <v>Pendiente</v>
      </c>
      <c r="AW24" s="42" t="str">
        <f>IF(Tabla142810[[#This Row],[Entrega task 22]]="P","Pendiente",Tabla142810[[#This Row],[Entrega task 22]]-$C$54)</f>
        <v>Pendiente</v>
      </c>
      <c r="AX24" s="42" t="str">
        <f>IF(Tabla142810[[#This Row],[Entrega task 23]]="P","Pendiente",Tabla142810[[#This Row],[Entrega task 23]]-$C$55)</f>
        <v>Pendiente</v>
      </c>
      <c r="AY24" s="42" t="str">
        <f>IF(Tabla142810[[#This Row],[Entrega task 24]]="P","Pendiente",Tabla142810[[#This Row],[Entrega task 24]]-$C$56)</f>
        <v>Pendiente</v>
      </c>
      <c r="AZ24" s="42" t="str">
        <f>IF(Tabla142810[[#This Row],[Entrega task 25]]="P","Pendiente",Tabla142810[[#This Row],[Entrega task 25]]-$C$57)</f>
        <v>Pendiente</v>
      </c>
    </row>
    <row r="25" spans="1:53" x14ac:dyDescent="0.25">
      <c r="A25" s="45"/>
      <c r="B25" s="46"/>
      <c r="C25" s="20" t="s">
        <v>9</v>
      </c>
      <c r="D25" s="20" t="s">
        <v>9</v>
      </c>
      <c r="E25" s="20" t="s">
        <v>9</v>
      </c>
      <c r="F25" s="20" t="s">
        <v>9</v>
      </c>
      <c r="G25" s="20" t="s">
        <v>9</v>
      </c>
      <c r="H25" s="20" t="s">
        <v>9</v>
      </c>
      <c r="I25" s="20" t="s">
        <v>9</v>
      </c>
      <c r="J25" s="20" t="s">
        <v>9</v>
      </c>
      <c r="K25" s="20" t="s">
        <v>9</v>
      </c>
      <c r="L25" s="20" t="s">
        <v>9</v>
      </c>
      <c r="M25" s="20" t="s">
        <v>9</v>
      </c>
      <c r="N25" s="20" t="s">
        <v>9</v>
      </c>
      <c r="O25" s="20" t="s">
        <v>9</v>
      </c>
      <c r="P25" s="20" t="s">
        <v>9</v>
      </c>
      <c r="Q25" s="20" t="s">
        <v>9</v>
      </c>
      <c r="R25" s="20" t="s">
        <v>9</v>
      </c>
      <c r="S25" s="20" t="s">
        <v>9</v>
      </c>
      <c r="T25" s="20" t="s">
        <v>9</v>
      </c>
      <c r="U25" s="20" t="s">
        <v>9</v>
      </c>
      <c r="V25" s="20" t="s">
        <v>9</v>
      </c>
      <c r="W25" s="20" t="s">
        <v>9</v>
      </c>
      <c r="X25" s="20" t="s">
        <v>9</v>
      </c>
      <c r="Y25" s="20" t="s">
        <v>9</v>
      </c>
      <c r="Z25" s="20" t="s">
        <v>9</v>
      </c>
      <c r="AA25" s="20" t="s">
        <v>9</v>
      </c>
      <c r="AB25" s="40" t="str">
        <f>IF(Tabla142810[[#This Row],[Entrega  task 1 ]]="P","Pendiente",Tabla142810[[#This Row],[Entrega  task 1 ]]-$C$33)</f>
        <v>Pendiente</v>
      </c>
      <c r="AC25" s="41" t="str">
        <f>IF(Tabla142810[[#This Row],[Entrega task2]]="P","Pendiente",Tabla142810[[#This Row],[Entrega task2]]-$C$34)</f>
        <v>Pendiente</v>
      </c>
      <c r="AD25" s="43" t="str">
        <f>IF(Tabla142810[[#This Row],[Entrega task 3]]="P","Pendiente",Tabla142810[[#This Row],[Entrega task 3]]-$C$35)</f>
        <v>Pendiente</v>
      </c>
      <c r="AE25" s="43" t="str">
        <f>IF(Tabla142810[[#This Row],[Entrega task 4]]="P","Pendiente",Tabla142810[[#This Row],[Entrega task 4]]-$C$36)</f>
        <v>Pendiente</v>
      </c>
      <c r="AF25" s="43" t="str">
        <f>IF(Tabla142810[[#This Row],[Entrega task 5 ]]="P","Pendiente",Tabla142810[[#This Row],[Entrega task 5 ]]-$C$37)</f>
        <v>Pendiente</v>
      </c>
      <c r="AG25" s="43" t="str">
        <f>IF(Tabla142810[[#This Row],[Entrega task 6 ]]="P","Pendiente",Tabla142810[[#This Row],[Entrega task 6 ]]-$C$38)</f>
        <v>Pendiente</v>
      </c>
      <c r="AH25" s="43" t="str">
        <f>IF(Tabla142810[[#This Row],[Entrega task 7 ]]="P","Pendiente",Tabla142810[[#This Row],[Entrega task 7 ]]-$C$39)</f>
        <v>Pendiente</v>
      </c>
      <c r="AI25" s="43" t="str">
        <f>IF(Tabla142810[[#This Row],[Entrega task 8]]="P","Pendiente",Tabla142810[[#This Row],[Entrega task 8]]-$C$40)</f>
        <v>Pendiente</v>
      </c>
      <c r="AJ25" s="43" t="str">
        <f>IF(Tabla142810[[#This Row],[Entrega task 9]]="P","Pendiente",Tabla142810[[#This Row],[Entrega task 9]]-$C$41)</f>
        <v>Pendiente</v>
      </c>
      <c r="AK25" s="43" t="str">
        <f>IF(Tabla142810[[#This Row],[Entrega task 10]]="P","Pendiente",Tabla142810[[#This Row],[Entrega task 10]]-$C$42)</f>
        <v>Pendiente</v>
      </c>
      <c r="AL25" s="42" t="str">
        <f>IF(Tabla142810[[#This Row],[Entrega task 11]]="P","Pendiente",Tabla142810[[#This Row],[Entrega task 11]]-$C$43)</f>
        <v>Pendiente</v>
      </c>
      <c r="AM25" s="42" t="str">
        <f>IF(Tabla142810[[#This Row],[Entrega task 12]]="P","Pendiente",Tabla142810[[#This Row],[Entrega task 12]]-$C$44)</f>
        <v>Pendiente</v>
      </c>
      <c r="AN25" s="42" t="str">
        <f>IF(Tabla142810[[#This Row],[Entrega task 13]]="P","Pendiente",Tabla142810[[#This Row],[Entrega task 13]]-$C$45)</f>
        <v>Pendiente</v>
      </c>
      <c r="AO25" s="42" t="str">
        <f>IF(Tabla142810[[#This Row],[Entrega task 14]]="P","Pendiente",Tabla142810[[#This Row],[Entrega task 14]]-$C$46)</f>
        <v>Pendiente</v>
      </c>
      <c r="AP25" s="42" t="str">
        <f>IF(Tabla142810[[#This Row],[Entrega task 15]]="P","Pendiente",Tabla142810[[#This Row],[Entrega task 15]]-$C$47)</f>
        <v>Pendiente</v>
      </c>
      <c r="AQ25" s="42" t="str">
        <f>IF(Tabla142810[[#This Row],[Entrega task 16]]="P","Pendiente",Tabla142810[[#This Row],[Entrega task 16]]-$C$48)</f>
        <v>Pendiente</v>
      </c>
      <c r="AR25" s="42" t="str">
        <f>IF(Tabla142810[[#This Row],[Entrega task 17]]="P","Pendiente",Tabla142810[[#This Row],[Entrega task 17]]-$C$49)</f>
        <v>Pendiente</v>
      </c>
      <c r="AS25" s="42" t="str">
        <f>IF(Tabla142810[[#This Row],[Entrega task 18]]="P","Pendiente",Tabla142810[[#This Row],[Entrega task 18]]-$C$50)</f>
        <v>Pendiente</v>
      </c>
      <c r="AT25" s="42" t="str">
        <f>IF(Tabla142810[[#This Row],[Entrega task 19]]="P","Pendiente",Tabla142810[[#This Row],[Entrega task 19]]-$C$51)</f>
        <v>Pendiente</v>
      </c>
      <c r="AU25" s="42" t="str">
        <f>IF(Tabla142810[[#This Row],[Entrega task 20]]="P","Pendiente",Tabla142810[[#This Row],[Entrega task 20]]-$C$52)</f>
        <v>Pendiente</v>
      </c>
      <c r="AV25" s="42" t="str">
        <f>IF(Tabla142810[[#This Row],[Entrega task 21]]="P","Pendiente",Tabla142810[[#This Row],[Entrega task 21]]-$C$53)</f>
        <v>Pendiente</v>
      </c>
      <c r="AW25" s="42" t="str">
        <f>IF(Tabla142810[[#This Row],[Entrega task 22]]="P","Pendiente",Tabla142810[[#This Row],[Entrega task 22]]-$C$54)</f>
        <v>Pendiente</v>
      </c>
      <c r="AX25" s="42" t="str">
        <f>IF(Tabla142810[[#This Row],[Entrega task 23]]="P","Pendiente",Tabla142810[[#This Row],[Entrega task 23]]-$C$55)</f>
        <v>Pendiente</v>
      </c>
      <c r="AY25" s="42" t="str">
        <f>IF(Tabla142810[[#This Row],[Entrega task 24]]="P","Pendiente",Tabla142810[[#This Row],[Entrega task 24]]-$C$56)</f>
        <v>Pendiente</v>
      </c>
      <c r="AZ25" s="42" t="str">
        <f>IF(Tabla142810[[#This Row],[Entrega task 25]]="P","Pendiente",Tabla142810[[#This Row],[Entrega task 25]]-$C$57)</f>
        <v>Pendiente</v>
      </c>
    </row>
    <row r="26" spans="1:53" x14ac:dyDescent="0.25">
      <c r="A26" s="45"/>
      <c r="B26" s="46"/>
      <c r="C26" s="20" t="s">
        <v>9</v>
      </c>
      <c r="D26" s="20" t="s">
        <v>9</v>
      </c>
      <c r="E26" s="20" t="s">
        <v>9</v>
      </c>
      <c r="F26" s="20" t="s">
        <v>9</v>
      </c>
      <c r="G26" s="20" t="s">
        <v>9</v>
      </c>
      <c r="H26" s="20" t="s">
        <v>9</v>
      </c>
      <c r="I26" s="20" t="s">
        <v>9</v>
      </c>
      <c r="J26" s="20" t="s">
        <v>9</v>
      </c>
      <c r="K26" s="20" t="s">
        <v>9</v>
      </c>
      <c r="L26" s="20" t="s">
        <v>9</v>
      </c>
      <c r="M26" s="20" t="s">
        <v>9</v>
      </c>
      <c r="N26" s="20" t="s">
        <v>9</v>
      </c>
      <c r="O26" s="20" t="s">
        <v>9</v>
      </c>
      <c r="P26" s="20" t="s">
        <v>9</v>
      </c>
      <c r="Q26" s="20" t="s">
        <v>9</v>
      </c>
      <c r="R26" s="20" t="s">
        <v>9</v>
      </c>
      <c r="S26" s="20" t="s">
        <v>9</v>
      </c>
      <c r="T26" s="20" t="s">
        <v>9</v>
      </c>
      <c r="U26" s="20" t="s">
        <v>9</v>
      </c>
      <c r="V26" s="20" t="s">
        <v>9</v>
      </c>
      <c r="W26" s="20" t="s">
        <v>9</v>
      </c>
      <c r="X26" s="20" t="s">
        <v>9</v>
      </c>
      <c r="Y26" s="20" t="s">
        <v>9</v>
      </c>
      <c r="Z26" s="20" t="s">
        <v>9</v>
      </c>
      <c r="AA26" s="20" t="s">
        <v>9</v>
      </c>
      <c r="AB26" s="40" t="str">
        <f>IF(Tabla142810[[#This Row],[Entrega  task 1 ]]="P","Pendiente",Tabla142810[[#This Row],[Entrega  task 1 ]]-$C$33)</f>
        <v>Pendiente</v>
      </c>
      <c r="AC26" s="41" t="str">
        <f>IF(Tabla142810[[#This Row],[Entrega task2]]="P","Pendiente",Tabla142810[[#This Row],[Entrega task2]]-$C$34)</f>
        <v>Pendiente</v>
      </c>
      <c r="AD26" s="43" t="str">
        <f>IF(Tabla142810[[#This Row],[Entrega task 3]]="P","Pendiente",Tabla142810[[#This Row],[Entrega task 3]]-$C$35)</f>
        <v>Pendiente</v>
      </c>
      <c r="AE26" s="43" t="str">
        <f>IF(Tabla142810[[#This Row],[Entrega task 4]]="P","Pendiente",Tabla142810[[#This Row],[Entrega task 4]]-$C$36)</f>
        <v>Pendiente</v>
      </c>
      <c r="AF26" s="43" t="str">
        <f>IF(Tabla142810[[#This Row],[Entrega task 5 ]]="P","Pendiente",Tabla142810[[#This Row],[Entrega task 5 ]]-$C$37)</f>
        <v>Pendiente</v>
      </c>
      <c r="AG26" s="43" t="str">
        <f>IF(Tabla142810[[#This Row],[Entrega task 6 ]]="P","Pendiente",Tabla142810[[#This Row],[Entrega task 6 ]]-$C$38)</f>
        <v>Pendiente</v>
      </c>
      <c r="AH26" s="43" t="str">
        <f>IF(Tabla142810[[#This Row],[Entrega task 7 ]]="P","Pendiente",Tabla142810[[#This Row],[Entrega task 7 ]]-$C$39)</f>
        <v>Pendiente</v>
      </c>
      <c r="AI26" s="43" t="str">
        <f>IF(Tabla142810[[#This Row],[Entrega task 8]]="P","Pendiente",Tabla142810[[#This Row],[Entrega task 8]]-$C$40)</f>
        <v>Pendiente</v>
      </c>
      <c r="AJ26" s="43" t="str">
        <f>IF(Tabla142810[[#This Row],[Entrega task 9]]="P","Pendiente",Tabla142810[[#This Row],[Entrega task 9]]-$C$41)</f>
        <v>Pendiente</v>
      </c>
      <c r="AK26" s="43" t="str">
        <f>IF(Tabla142810[[#This Row],[Entrega task 10]]="P","Pendiente",Tabla142810[[#This Row],[Entrega task 10]]-$C$42)</f>
        <v>Pendiente</v>
      </c>
      <c r="AL26" s="42" t="str">
        <f>IF(Tabla142810[[#This Row],[Entrega task 11]]="P","Pendiente",Tabla142810[[#This Row],[Entrega task 11]]-$C$43)</f>
        <v>Pendiente</v>
      </c>
      <c r="AM26" s="42" t="str">
        <f>IF(Tabla142810[[#This Row],[Entrega task 12]]="P","Pendiente",Tabla142810[[#This Row],[Entrega task 12]]-$C$44)</f>
        <v>Pendiente</v>
      </c>
      <c r="AN26" s="42" t="str">
        <f>IF(Tabla142810[[#This Row],[Entrega task 13]]="P","Pendiente",Tabla142810[[#This Row],[Entrega task 13]]-$C$45)</f>
        <v>Pendiente</v>
      </c>
      <c r="AO26" s="42" t="str">
        <f>IF(Tabla142810[[#This Row],[Entrega task 14]]="P","Pendiente",Tabla142810[[#This Row],[Entrega task 14]]-$C$46)</f>
        <v>Pendiente</v>
      </c>
      <c r="AP26" s="42" t="str">
        <f>IF(Tabla142810[[#This Row],[Entrega task 15]]="P","Pendiente",Tabla142810[[#This Row],[Entrega task 15]]-$C$47)</f>
        <v>Pendiente</v>
      </c>
      <c r="AQ26" s="42" t="str">
        <f>IF(Tabla142810[[#This Row],[Entrega task 16]]="P","Pendiente",Tabla142810[[#This Row],[Entrega task 16]]-$C$48)</f>
        <v>Pendiente</v>
      </c>
      <c r="AR26" s="42" t="str">
        <f>IF(Tabla142810[[#This Row],[Entrega task 17]]="P","Pendiente",Tabla142810[[#This Row],[Entrega task 17]]-$C$49)</f>
        <v>Pendiente</v>
      </c>
      <c r="AS26" s="42" t="str">
        <f>IF(Tabla142810[[#This Row],[Entrega task 18]]="P","Pendiente",Tabla142810[[#This Row],[Entrega task 18]]-$C$50)</f>
        <v>Pendiente</v>
      </c>
      <c r="AT26" s="42" t="str">
        <f>IF(Tabla142810[[#This Row],[Entrega task 19]]="P","Pendiente",Tabla142810[[#This Row],[Entrega task 19]]-$C$51)</f>
        <v>Pendiente</v>
      </c>
      <c r="AU26" s="42" t="str">
        <f>IF(Tabla142810[[#This Row],[Entrega task 20]]="P","Pendiente",Tabla142810[[#This Row],[Entrega task 20]]-$C$52)</f>
        <v>Pendiente</v>
      </c>
      <c r="AV26" s="42" t="str">
        <f>IF(Tabla142810[[#This Row],[Entrega task 21]]="P","Pendiente",Tabla142810[[#This Row],[Entrega task 21]]-$C$53)</f>
        <v>Pendiente</v>
      </c>
      <c r="AW26" s="42" t="str">
        <f>IF(Tabla142810[[#This Row],[Entrega task 22]]="P","Pendiente",Tabla142810[[#This Row],[Entrega task 22]]-$C$54)</f>
        <v>Pendiente</v>
      </c>
      <c r="AX26" s="42" t="str">
        <f>IF(Tabla142810[[#This Row],[Entrega task 23]]="P","Pendiente",Tabla142810[[#This Row],[Entrega task 23]]-$C$55)</f>
        <v>Pendiente</v>
      </c>
      <c r="AY26" s="42" t="str">
        <f>IF(Tabla142810[[#This Row],[Entrega task 24]]="P","Pendiente",Tabla142810[[#This Row],[Entrega task 24]]-$C$56)</f>
        <v>Pendiente</v>
      </c>
      <c r="AZ26" s="42" t="str">
        <f>IF(Tabla142810[[#This Row],[Entrega task 25]]="P","Pendiente",Tabla142810[[#This Row],[Entrega task 25]]-$C$57)</f>
        <v>Pendiente</v>
      </c>
    </row>
    <row r="27" spans="1:53" x14ac:dyDescent="0.25">
      <c r="A27" s="45"/>
      <c r="B27" s="46"/>
      <c r="C27" s="20" t="s">
        <v>9</v>
      </c>
      <c r="D27" s="20" t="s">
        <v>9</v>
      </c>
      <c r="E27" s="20" t="s">
        <v>9</v>
      </c>
      <c r="F27" s="20" t="s">
        <v>9</v>
      </c>
      <c r="G27" s="20" t="s">
        <v>9</v>
      </c>
      <c r="H27" s="20" t="s">
        <v>9</v>
      </c>
      <c r="I27" s="20" t="s">
        <v>9</v>
      </c>
      <c r="J27" s="20" t="s">
        <v>9</v>
      </c>
      <c r="K27" s="20" t="s">
        <v>9</v>
      </c>
      <c r="L27" s="20" t="s">
        <v>9</v>
      </c>
      <c r="M27" s="20" t="s">
        <v>9</v>
      </c>
      <c r="N27" s="20" t="s">
        <v>9</v>
      </c>
      <c r="O27" s="20" t="s">
        <v>9</v>
      </c>
      <c r="P27" s="20" t="s">
        <v>9</v>
      </c>
      <c r="Q27" s="20" t="s">
        <v>9</v>
      </c>
      <c r="R27" s="20" t="s">
        <v>9</v>
      </c>
      <c r="S27" s="20" t="s">
        <v>9</v>
      </c>
      <c r="T27" s="20" t="s">
        <v>9</v>
      </c>
      <c r="U27" s="20" t="s">
        <v>9</v>
      </c>
      <c r="V27" s="20" t="s">
        <v>9</v>
      </c>
      <c r="W27" s="20" t="s">
        <v>9</v>
      </c>
      <c r="X27" s="20" t="s">
        <v>9</v>
      </c>
      <c r="Y27" s="20" t="s">
        <v>9</v>
      </c>
      <c r="Z27" s="20" t="s">
        <v>9</v>
      </c>
      <c r="AA27" s="20" t="s">
        <v>9</v>
      </c>
      <c r="AB27" s="40" t="str">
        <f>IF(Tabla142810[[#This Row],[Entrega  task 1 ]]="P","Pendiente",Tabla142810[[#This Row],[Entrega  task 1 ]]-$C$33)</f>
        <v>Pendiente</v>
      </c>
      <c r="AC27" s="41" t="str">
        <f>IF(Tabla142810[[#This Row],[Entrega task2]]="P","Pendiente",Tabla142810[[#This Row],[Entrega task2]]-$C$34)</f>
        <v>Pendiente</v>
      </c>
      <c r="AD27" s="43" t="str">
        <f>IF(Tabla142810[[#This Row],[Entrega task 3]]="P","Pendiente",Tabla142810[[#This Row],[Entrega task 3]]-$C$35)</f>
        <v>Pendiente</v>
      </c>
      <c r="AE27" s="43" t="str">
        <f>IF(Tabla142810[[#This Row],[Entrega task 4]]="P","Pendiente",Tabla142810[[#This Row],[Entrega task 4]]-$C$36)</f>
        <v>Pendiente</v>
      </c>
      <c r="AF27" s="43" t="str">
        <f>IF(Tabla142810[[#This Row],[Entrega task 5 ]]="P","Pendiente",Tabla142810[[#This Row],[Entrega task 5 ]]-$C$37)</f>
        <v>Pendiente</v>
      </c>
      <c r="AG27" s="43" t="str">
        <f>IF(Tabla142810[[#This Row],[Entrega task 6 ]]="P","Pendiente",Tabla142810[[#This Row],[Entrega task 6 ]]-$C$38)</f>
        <v>Pendiente</v>
      </c>
      <c r="AH27" s="43" t="str">
        <f>IF(Tabla142810[[#This Row],[Entrega task 7 ]]="P","Pendiente",Tabla142810[[#This Row],[Entrega task 7 ]]-$C$39)</f>
        <v>Pendiente</v>
      </c>
      <c r="AI27" s="43" t="str">
        <f>IF(Tabla142810[[#This Row],[Entrega task 8]]="P","Pendiente",Tabla142810[[#This Row],[Entrega task 8]]-$C$40)</f>
        <v>Pendiente</v>
      </c>
      <c r="AJ27" s="43" t="str">
        <f>IF(Tabla142810[[#This Row],[Entrega task 9]]="P","Pendiente",Tabla142810[[#This Row],[Entrega task 9]]-$C$41)</f>
        <v>Pendiente</v>
      </c>
      <c r="AK27" s="43" t="str">
        <f>IF(Tabla142810[[#This Row],[Entrega task 10]]="P","Pendiente",Tabla142810[[#This Row],[Entrega task 10]]-$C$42)</f>
        <v>Pendiente</v>
      </c>
      <c r="AL27" s="42" t="str">
        <f>IF(Tabla142810[[#This Row],[Entrega task 11]]="P","Pendiente",Tabla142810[[#This Row],[Entrega task 11]]-$C$43)</f>
        <v>Pendiente</v>
      </c>
      <c r="AM27" s="42" t="str">
        <f>IF(Tabla142810[[#This Row],[Entrega task 12]]="P","Pendiente",Tabla142810[[#This Row],[Entrega task 12]]-$C$44)</f>
        <v>Pendiente</v>
      </c>
      <c r="AN27" s="42" t="str">
        <f>IF(Tabla142810[[#This Row],[Entrega task 13]]="P","Pendiente",Tabla142810[[#This Row],[Entrega task 13]]-$C$45)</f>
        <v>Pendiente</v>
      </c>
      <c r="AO27" s="42" t="str">
        <f>IF(Tabla142810[[#This Row],[Entrega task 14]]="P","Pendiente",Tabla142810[[#This Row],[Entrega task 14]]-$C$46)</f>
        <v>Pendiente</v>
      </c>
      <c r="AP27" s="42" t="str">
        <f>IF(Tabla142810[[#This Row],[Entrega task 15]]="P","Pendiente",Tabla142810[[#This Row],[Entrega task 15]]-$C$47)</f>
        <v>Pendiente</v>
      </c>
      <c r="AQ27" s="42" t="str">
        <f>IF(Tabla142810[[#This Row],[Entrega task 16]]="P","Pendiente",Tabla142810[[#This Row],[Entrega task 16]]-$C$48)</f>
        <v>Pendiente</v>
      </c>
      <c r="AR27" s="42" t="str">
        <f>IF(Tabla142810[[#This Row],[Entrega task 17]]="P","Pendiente",Tabla142810[[#This Row],[Entrega task 17]]-$C$49)</f>
        <v>Pendiente</v>
      </c>
      <c r="AS27" s="42" t="str">
        <f>IF(Tabla142810[[#This Row],[Entrega task 18]]="P","Pendiente",Tabla142810[[#This Row],[Entrega task 18]]-$C$50)</f>
        <v>Pendiente</v>
      </c>
      <c r="AT27" s="42" t="str">
        <f>IF(Tabla142810[[#This Row],[Entrega task 19]]="P","Pendiente",Tabla142810[[#This Row],[Entrega task 19]]-$C$51)</f>
        <v>Pendiente</v>
      </c>
      <c r="AU27" s="42" t="str">
        <f>IF(Tabla142810[[#This Row],[Entrega task 20]]="P","Pendiente",Tabla142810[[#This Row],[Entrega task 20]]-$C$52)</f>
        <v>Pendiente</v>
      </c>
      <c r="AV27" s="42" t="str">
        <f>IF(Tabla142810[[#This Row],[Entrega task 21]]="P","Pendiente",Tabla142810[[#This Row],[Entrega task 21]]-$C$53)</f>
        <v>Pendiente</v>
      </c>
      <c r="AW27" s="42" t="str">
        <f>IF(Tabla142810[[#This Row],[Entrega task 22]]="P","Pendiente",Tabla142810[[#This Row],[Entrega task 22]]-$C$54)</f>
        <v>Pendiente</v>
      </c>
      <c r="AX27" s="42" t="str">
        <f>IF(Tabla142810[[#This Row],[Entrega task 23]]="P","Pendiente",Tabla142810[[#This Row],[Entrega task 23]]-$C$55)</f>
        <v>Pendiente</v>
      </c>
      <c r="AY27" s="42" t="str">
        <f>IF(Tabla142810[[#This Row],[Entrega task 24]]="P","Pendiente",Tabla142810[[#This Row],[Entrega task 24]]-$C$56)</f>
        <v>Pendiente</v>
      </c>
      <c r="AZ27" s="42" t="str">
        <f>IF(Tabla142810[[#This Row],[Entrega task 25]]="P","Pendiente",Tabla142810[[#This Row],[Entrega task 25]]-$C$57)</f>
        <v>Pendiente</v>
      </c>
    </row>
    <row r="28" spans="1:53" x14ac:dyDescent="0.25">
      <c r="A28" s="45"/>
      <c r="B28" s="46"/>
      <c r="C28" s="20" t="s">
        <v>9</v>
      </c>
      <c r="D28" s="20" t="s">
        <v>9</v>
      </c>
      <c r="E28" s="20" t="s">
        <v>9</v>
      </c>
      <c r="F28" s="20" t="s">
        <v>9</v>
      </c>
      <c r="G28" s="20" t="s">
        <v>9</v>
      </c>
      <c r="H28" s="20" t="s">
        <v>9</v>
      </c>
      <c r="I28" s="20" t="s">
        <v>9</v>
      </c>
      <c r="J28" s="20" t="s">
        <v>9</v>
      </c>
      <c r="K28" s="20" t="s">
        <v>9</v>
      </c>
      <c r="L28" s="20" t="s">
        <v>9</v>
      </c>
      <c r="M28" s="20" t="s">
        <v>9</v>
      </c>
      <c r="N28" s="20" t="s">
        <v>9</v>
      </c>
      <c r="O28" s="20" t="s">
        <v>9</v>
      </c>
      <c r="P28" s="20" t="s">
        <v>9</v>
      </c>
      <c r="Q28" s="20" t="s">
        <v>9</v>
      </c>
      <c r="R28" s="20" t="s">
        <v>9</v>
      </c>
      <c r="S28" s="20" t="s">
        <v>9</v>
      </c>
      <c r="T28" s="20" t="s">
        <v>9</v>
      </c>
      <c r="U28" s="20" t="s">
        <v>9</v>
      </c>
      <c r="V28" s="20" t="s">
        <v>9</v>
      </c>
      <c r="W28" s="20" t="s">
        <v>9</v>
      </c>
      <c r="X28" s="20" t="s">
        <v>9</v>
      </c>
      <c r="Y28" s="20" t="s">
        <v>9</v>
      </c>
      <c r="Z28" s="20" t="s">
        <v>9</v>
      </c>
      <c r="AA28" s="20" t="s">
        <v>9</v>
      </c>
      <c r="AB28" s="40" t="str">
        <f>IF(Tabla142810[[#This Row],[Entrega  task 1 ]]="P","Pendiente",Tabla142810[[#This Row],[Entrega  task 1 ]]-$C$33)</f>
        <v>Pendiente</v>
      </c>
      <c r="AC28" s="41" t="str">
        <f>IF(Tabla142810[[#This Row],[Entrega task2]]="P","Pendiente",Tabla142810[[#This Row],[Entrega task2]]-$C$34)</f>
        <v>Pendiente</v>
      </c>
      <c r="AD28" s="42" t="str">
        <f>IF(Tabla142810[[#This Row],[Entrega task 3]]="P","Pendiente",Tabla142810[[#This Row],[Entrega task 3]]-$C$35)</f>
        <v>Pendiente</v>
      </c>
      <c r="AE28" s="42" t="str">
        <f>IF(Tabla142810[[#This Row],[Entrega task 4]]="P","Pendiente",Tabla142810[[#This Row],[Entrega task 4]]-$C$36)</f>
        <v>Pendiente</v>
      </c>
      <c r="AF28" s="42" t="str">
        <f>IF(Tabla142810[[#This Row],[Entrega task 5 ]]="P","Pendiente",Tabla142810[[#This Row],[Entrega task 5 ]]-$C$37)</f>
        <v>Pendiente</v>
      </c>
      <c r="AG28" s="42" t="str">
        <f>IF(Tabla142810[[#This Row],[Entrega task 6 ]]="P","Pendiente",Tabla142810[[#This Row],[Entrega task 6 ]]-$C$38)</f>
        <v>Pendiente</v>
      </c>
      <c r="AH28" s="42" t="str">
        <f>IF(Tabla142810[[#This Row],[Entrega task 7 ]]="P","Pendiente",Tabla142810[[#This Row],[Entrega task 7 ]]-$C$39)</f>
        <v>Pendiente</v>
      </c>
      <c r="AI28" s="42" t="str">
        <f>IF(Tabla142810[[#This Row],[Entrega task 8]]="P","Pendiente",Tabla142810[[#This Row],[Entrega task 8]]-$C$40)</f>
        <v>Pendiente</v>
      </c>
      <c r="AJ28" s="43" t="str">
        <f>IF(Tabla142810[[#This Row],[Entrega task 9]]="P","Pendiente",Tabla142810[[#This Row],[Entrega task 9]]-$C$41)</f>
        <v>Pendiente</v>
      </c>
      <c r="AK28" s="43" t="str">
        <f>IF(Tabla142810[[#This Row],[Entrega task 10]]="P","Pendiente",Tabla142810[[#This Row],[Entrega task 10]]-$C$42)</f>
        <v>Pendiente</v>
      </c>
      <c r="AL28" s="42" t="str">
        <f>IF(Tabla142810[[#This Row],[Entrega task 11]]="P","Pendiente",Tabla142810[[#This Row],[Entrega task 11]]-$C$43)</f>
        <v>Pendiente</v>
      </c>
      <c r="AM28" s="42" t="str">
        <f>IF(Tabla142810[[#This Row],[Entrega task 12]]="P","Pendiente",Tabla142810[[#This Row],[Entrega task 12]]-$C$44)</f>
        <v>Pendiente</v>
      </c>
      <c r="AN28" s="42" t="str">
        <f>IF(Tabla142810[[#This Row],[Entrega task 13]]="P","Pendiente",Tabla142810[[#This Row],[Entrega task 13]]-$C$45)</f>
        <v>Pendiente</v>
      </c>
      <c r="AO28" s="42" t="str">
        <f>IF(Tabla142810[[#This Row],[Entrega task 14]]="P","Pendiente",Tabla142810[[#This Row],[Entrega task 14]]-$C$46)</f>
        <v>Pendiente</v>
      </c>
      <c r="AP28" s="42" t="str">
        <f>IF(Tabla142810[[#This Row],[Entrega task 15]]="P","Pendiente",Tabla142810[[#This Row],[Entrega task 15]]-$C$47)</f>
        <v>Pendiente</v>
      </c>
      <c r="AQ28" s="42" t="str">
        <f>IF(Tabla142810[[#This Row],[Entrega task 16]]="P","Pendiente",Tabla142810[[#This Row],[Entrega task 16]]-$C$48)</f>
        <v>Pendiente</v>
      </c>
      <c r="AR28" s="42" t="str">
        <f>IF(Tabla142810[[#This Row],[Entrega task 17]]="P","Pendiente",Tabla142810[[#This Row],[Entrega task 17]]-$C$49)</f>
        <v>Pendiente</v>
      </c>
      <c r="AS28" s="42" t="str">
        <f>IF(Tabla142810[[#This Row],[Entrega task 18]]="P","Pendiente",Tabla142810[[#This Row],[Entrega task 18]]-$C$50)</f>
        <v>Pendiente</v>
      </c>
      <c r="AT28" s="42" t="str">
        <f>IF(Tabla142810[[#This Row],[Entrega task 19]]="P","Pendiente",Tabla142810[[#This Row],[Entrega task 19]]-$C$51)</f>
        <v>Pendiente</v>
      </c>
      <c r="AU28" s="42" t="str">
        <f>IF(Tabla142810[[#This Row],[Entrega task 20]]="P","Pendiente",Tabla142810[[#This Row],[Entrega task 20]]-$C$52)</f>
        <v>Pendiente</v>
      </c>
      <c r="AV28" s="42" t="str">
        <f>IF(Tabla142810[[#This Row],[Entrega task 21]]="P","Pendiente",Tabla142810[[#This Row],[Entrega task 21]]-$C$53)</f>
        <v>Pendiente</v>
      </c>
      <c r="AW28" s="42" t="str">
        <f>IF(Tabla142810[[#This Row],[Entrega task 22]]="P","Pendiente",Tabla142810[[#This Row],[Entrega task 22]]-$C$54)</f>
        <v>Pendiente</v>
      </c>
      <c r="AX28" s="42" t="str">
        <f>IF(Tabla142810[[#This Row],[Entrega task 23]]="P","Pendiente",Tabla142810[[#This Row],[Entrega task 23]]-$C$55)</f>
        <v>Pendiente</v>
      </c>
      <c r="AY28" s="42" t="str">
        <f>IF(Tabla142810[[#This Row],[Entrega task 24]]="P","Pendiente",Tabla142810[[#This Row],[Entrega task 24]]-$C$56)</f>
        <v>Pendiente</v>
      </c>
      <c r="AZ28" s="42" t="str">
        <f>IF(Tabla142810[[#This Row],[Entrega task 25]]="P","Pendiente",Tabla142810[[#This Row],[Entrega task 25]]-$C$57)</f>
        <v>Pendiente</v>
      </c>
    </row>
    <row r="29" spans="1:53" x14ac:dyDescent="0.25">
      <c r="A29" s="45"/>
      <c r="B29" s="46"/>
      <c r="C29" s="20" t="s">
        <v>9</v>
      </c>
      <c r="D29" s="20" t="s">
        <v>9</v>
      </c>
      <c r="E29" s="20" t="s">
        <v>9</v>
      </c>
      <c r="F29" s="20" t="s">
        <v>9</v>
      </c>
      <c r="G29" s="20" t="s">
        <v>9</v>
      </c>
      <c r="H29" s="20" t="s">
        <v>9</v>
      </c>
      <c r="I29" s="20" t="s">
        <v>9</v>
      </c>
      <c r="J29" s="20" t="s">
        <v>9</v>
      </c>
      <c r="K29" s="20" t="s">
        <v>9</v>
      </c>
      <c r="L29" s="20" t="s">
        <v>9</v>
      </c>
      <c r="M29" s="20" t="s">
        <v>9</v>
      </c>
      <c r="N29" s="20" t="s">
        <v>9</v>
      </c>
      <c r="O29" s="20" t="s">
        <v>9</v>
      </c>
      <c r="P29" s="20" t="s">
        <v>9</v>
      </c>
      <c r="Q29" s="20" t="s">
        <v>9</v>
      </c>
      <c r="R29" s="20" t="s">
        <v>9</v>
      </c>
      <c r="S29" s="20" t="s">
        <v>9</v>
      </c>
      <c r="T29" s="20" t="s">
        <v>9</v>
      </c>
      <c r="U29" s="20" t="s">
        <v>9</v>
      </c>
      <c r="V29" s="20" t="s">
        <v>9</v>
      </c>
      <c r="W29" s="20" t="s">
        <v>9</v>
      </c>
      <c r="X29" s="20" t="s">
        <v>9</v>
      </c>
      <c r="Y29" s="20" t="s">
        <v>9</v>
      </c>
      <c r="Z29" s="20" t="s">
        <v>9</v>
      </c>
      <c r="AA29" s="20" t="s">
        <v>9</v>
      </c>
      <c r="AB29" s="40" t="str">
        <f>IF(Tabla142810[[#This Row],[Entrega  task 1 ]]="P","Pendiente",Tabla142810[[#This Row],[Entrega  task 1 ]]-$C$33)</f>
        <v>Pendiente</v>
      </c>
      <c r="AC29" s="41" t="str">
        <f>IF(Tabla142810[[#This Row],[Entrega task2]]="P","Pendiente",Tabla142810[[#This Row],[Entrega task2]]-$C$34)</f>
        <v>Pendiente</v>
      </c>
      <c r="AD29" s="43" t="str">
        <f>IF(Tabla142810[[#This Row],[Entrega task 3]]="P","Pendiente",Tabla142810[[#This Row],[Entrega task 3]]-$C$35)</f>
        <v>Pendiente</v>
      </c>
      <c r="AE29" s="43" t="str">
        <f>IF(Tabla142810[[#This Row],[Entrega task 4]]="P","Pendiente",Tabla142810[[#This Row],[Entrega task 4]]-$C$36)</f>
        <v>Pendiente</v>
      </c>
      <c r="AF29" s="43" t="str">
        <f>IF(Tabla142810[[#This Row],[Entrega task 5 ]]="P","Pendiente",Tabla142810[[#This Row],[Entrega task 5 ]]-$C$37)</f>
        <v>Pendiente</v>
      </c>
      <c r="AG29" s="43" t="str">
        <f>IF(Tabla142810[[#This Row],[Entrega task 6 ]]="P","Pendiente",Tabla142810[[#This Row],[Entrega task 6 ]]-$C$38)</f>
        <v>Pendiente</v>
      </c>
      <c r="AH29" s="43" t="str">
        <f>IF(Tabla142810[[#This Row],[Entrega task 7 ]]="P","Pendiente",Tabla142810[[#This Row],[Entrega task 7 ]]-$C$39)</f>
        <v>Pendiente</v>
      </c>
      <c r="AI29" s="43" t="str">
        <f>IF(Tabla142810[[#This Row],[Entrega task 8]]="P","Pendiente",Tabla142810[[#This Row],[Entrega task 8]]-$C$40)</f>
        <v>Pendiente</v>
      </c>
      <c r="AJ29" s="43" t="str">
        <f>IF(Tabla142810[[#This Row],[Entrega task 9]]="P","Pendiente",Tabla142810[[#This Row],[Entrega task 9]]-$C$41)</f>
        <v>Pendiente</v>
      </c>
      <c r="AK29" s="43" t="str">
        <f>IF(Tabla142810[[#This Row],[Entrega task 10]]="P","Pendiente",Tabla142810[[#This Row],[Entrega task 10]]-$C$42)</f>
        <v>Pendiente</v>
      </c>
      <c r="AL29" s="42" t="str">
        <f>IF(Tabla142810[[#This Row],[Entrega task 11]]="P","Pendiente",Tabla142810[[#This Row],[Entrega task 11]]-$C$43)</f>
        <v>Pendiente</v>
      </c>
      <c r="AM29" s="42" t="str">
        <f>IF(Tabla142810[[#This Row],[Entrega task 12]]="P","Pendiente",Tabla142810[[#This Row],[Entrega task 12]]-$C$44)</f>
        <v>Pendiente</v>
      </c>
      <c r="AN29" s="42" t="str">
        <f>IF(Tabla142810[[#This Row],[Entrega task 13]]="P","Pendiente",Tabla142810[[#This Row],[Entrega task 13]]-$C$45)</f>
        <v>Pendiente</v>
      </c>
      <c r="AO29" s="42" t="str">
        <f>IF(Tabla142810[[#This Row],[Entrega task 14]]="P","Pendiente",Tabla142810[[#This Row],[Entrega task 14]]-$C$46)</f>
        <v>Pendiente</v>
      </c>
      <c r="AP29" s="42" t="str">
        <f>IF(Tabla142810[[#This Row],[Entrega task 15]]="P","Pendiente",Tabla142810[[#This Row],[Entrega task 15]]-$C$47)</f>
        <v>Pendiente</v>
      </c>
      <c r="AQ29" s="42" t="str">
        <f>IF(Tabla142810[[#This Row],[Entrega task 16]]="P","Pendiente",Tabla142810[[#This Row],[Entrega task 16]]-$C$48)</f>
        <v>Pendiente</v>
      </c>
      <c r="AR29" s="42" t="str">
        <f>IF(Tabla142810[[#This Row],[Entrega task 17]]="P","Pendiente",Tabla142810[[#This Row],[Entrega task 17]]-$C$49)</f>
        <v>Pendiente</v>
      </c>
      <c r="AS29" s="42" t="str">
        <f>IF(Tabla142810[[#This Row],[Entrega task 18]]="P","Pendiente",Tabla142810[[#This Row],[Entrega task 18]]-$C$50)</f>
        <v>Pendiente</v>
      </c>
      <c r="AT29" s="42" t="str">
        <f>IF(Tabla142810[[#This Row],[Entrega task 19]]="P","Pendiente",Tabla142810[[#This Row],[Entrega task 19]]-$C$51)</f>
        <v>Pendiente</v>
      </c>
      <c r="AU29" s="42" t="str">
        <f>IF(Tabla142810[[#This Row],[Entrega task 20]]="P","Pendiente",Tabla142810[[#This Row],[Entrega task 20]]-$C$52)</f>
        <v>Pendiente</v>
      </c>
      <c r="AV29" s="42" t="str">
        <f>IF(Tabla142810[[#This Row],[Entrega task 21]]="P","Pendiente",Tabla142810[[#This Row],[Entrega task 21]]-$C$53)</f>
        <v>Pendiente</v>
      </c>
      <c r="AW29" s="42" t="str">
        <f>IF(Tabla142810[[#This Row],[Entrega task 22]]="P","Pendiente",Tabla142810[[#This Row],[Entrega task 22]]-$C$54)</f>
        <v>Pendiente</v>
      </c>
      <c r="AX29" s="42" t="str">
        <f>IF(Tabla142810[[#This Row],[Entrega task 23]]="P","Pendiente",Tabla142810[[#This Row],[Entrega task 23]]-$C$55)</f>
        <v>Pendiente</v>
      </c>
      <c r="AY29" s="42" t="str">
        <f>IF(Tabla142810[[#This Row],[Entrega task 24]]="P","Pendiente",Tabla142810[[#This Row],[Entrega task 24]]-$C$56)</f>
        <v>Pendiente</v>
      </c>
      <c r="AZ29" s="42" t="str">
        <f>IF(Tabla142810[[#This Row],[Entrega task 25]]="P","Pendiente",Tabla142810[[#This Row],[Entrega task 25]]-$C$57)</f>
        <v>Pendiente</v>
      </c>
    </row>
    <row r="30" spans="1:53" ht="15.75" thickBot="1" x14ac:dyDescent="0.3">
      <c r="A30" s="47"/>
      <c r="B30" s="48"/>
      <c r="C30" s="20" t="s">
        <v>9</v>
      </c>
      <c r="D30" s="20" t="s">
        <v>9</v>
      </c>
      <c r="E30" s="20" t="s">
        <v>9</v>
      </c>
      <c r="F30" s="20" t="s">
        <v>9</v>
      </c>
      <c r="G30" s="20" t="s">
        <v>9</v>
      </c>
      <c r="H30" s="20" t="s">
        <v>9</v>
      </c>
      <c r="I30" s="20" t="s">
        <v>9</v>
      </c>
      <c r="J30" s="20" t="s">
        <v>9</v>
      </c>
      <c r="K30" s="20" t="s">
        <v>9</v>
      </c>
      <c r="L30" s="20" t="s">
        <v>9</v>
      </c>
      <c r="M30" s="20" t="s">
        <v>9</v>
      </c>
      <c r="N30" s="20" t="s">
        <v>9</v>
      </c>
      <c r="O30" s="20" t="s">
        <v>9</v>
      </c>
      <c r="P30" s="20" t="s">
        <v>9</v>
      </c>
      <c r="Q30" s="20" t="s">
        <v>9</v>
      </c>
      <c r="R30" s="20" t="s">
        <v>9</v>
      </c>
      <c r="S30" s="20" t="s">
        <v>9</v>
      </c>
      <c r="T30" s="20" t="s">
        <v>9</v>
      </c>
      <c r="U30" s="20" t="s">
        <v>9</v>
      </c>
      <c r="V30" s="20" t="s">
        <v>9</v>
      </c>
      <c r="W30" s="20" t="s">
        <v>9</v>
      </c>
      <c r="X30" s="20" t="s">
        <v>9</v>
      </c>
      <c r="Y30" s="20" t="s">
        <v>9</v>
      </c>
      <c r="Z30" s="20" t="s">
        <v>9</v>
      </c>
      <c r="AA30" s="20" t="s">
        <v>9</v>
      </c>
      <c r="AB30" s="40" t="str">
        <f>IF(Tabla142810[[#This Row],[Entrega  task 1 ]]="P","Pendiente",Tabla142810[[#This Row],[Entrega  task 1 ]]-$C$33)</f>
        <v>Pendiente</v>
      </c>
      <c r="AC30" s="41" t="str">
        <f>IF(Tabla142810[[#This Row],[Entrega task2]]="P","Pendiente",Tabla142810[[#This Row],[Entrega task2]]-$C$34)</f>
        <v>Pendiente</v>
      </c>
      <c r="AD30" s="43" t="str">
        <f>IF(Tabla142810[[#This Row],[Entrega task 3]]="P","Pendiente",Tabla142810[[#This Row],[Entrega task 3]]-$C$35)</f>
        <v>Pendiente</v>
      </c>
      <c r="AE30" s="43" t="str">
        <f>IF(Tabla142810[[#This Row],[Entrega task 4]]="P","Pendiente",Tabla142810[[#This Row],[Entrega task 4]]-$C$36)</f>
        <v>Pendiente</v>
      </c>
      <c r="AF30" s="43" t="str">
        <f>IF(Tabla142810[[#This Row],[Entrega task 5 ]]="P","Pendiente",Tabla142810[[#This Row],[Entrega task 5 ]]-$C$37)</f>
        <v>Pendiente</v>
      </c>
      <c r="AG30" s="43" t="str">
        <f>IF(Tabla142810[[#This Row],[Entrega task 6 ]]="P","Pendiente",Tabla142810[[#This Row],[Entrega task 6 ]]-$C$38)</f>
        <v>Pendiente</v>
      </c>
      <c r="AH30" s="43" t="str">
        <f>IF(Tabla142810[[#This Row],[Entrega task 7 ]]="P","Pendiente",Tabla142810[[#This Row],[Entrega task 7 ]]-$C$39)</f>
        <v>Pendiente</v>
      </c>
      <c r="AI30" s="43" t="str">
        <f>IF(Tabla142810[[#This Row],[Entrega task 8]]="P","Pendiente",Tabla142810[[#This Row],[Entrega task 8]]-$C$40)</f>
        <v>Pendiente</v>
      </c>
      <c r="AJ30" s="43" t="str">
        <f>IF(Tabla142810[[#This Row],[Entrega task 9]]="P","Pendiente",Tabla142810[[#This Row],[Entrega task 9]]-$C$41)</f>
        <v>Pendiente</v>
      </c>
      <c r="AK30" s="43" t="str">
        <f>IF(Tabla142810[[#This Row],[Entrega task 10]]="P","Pendiente",Tabla142810[[#This Row],[Entrega task 10]]-$C$42)</f>
        <v>Pendiente</v>
      </c>
      <c r="AL30" s="42" t="str">
        <f>IF(Tabla142810[[#This Row],[Entrega task 11]]="P","Pendiente",Tabla142810[[#This Row],[Entrega task 11]]-$C$43)</f>
        <v>Pendiente</v>
      </c>
      <c r="AM30" s="42" t="str">
        <f>IF(Tabla142810[[#This Row],[Entrega task 12]]="P","Pendiente",Tabla142810[[#This Row],[Entrega task 12]]-$C$44)</f>
        <v>Pendiente</v>
      </c>
      <c r="AN30" s="42" t="str">
        <f>IF(Tabla142810[[#This Row],[Entrega task 13]]="P","Pendiente",Tabla142810[[#This Row],[Entrega task 13]]-$C$45)</f>
        <v>Pendiente</v>
      </c>
      <c r="AO30" s="42" t="str">
        <f>IF(Tabla142810[[#This Row],[Entrega task 14]]="P","Pendiente",Tabla142810[[#This Row],[Entrega task 14]]-$C$46)</f>
        <v>Pendiente</v>
      </c>
      <c r="AP30" s="42" t="str">
        <f>IF(Tabla142810[[#This Row],[Entrega task 15]]="P","Pendiente",Tabla142810[[#This Row],[Entrega task 15]]-$C$47)</f>
        <v>Pendiente</v>
      </c>
      <c r="AQ30" s="42" t="str">
        <f>IF(Tabla142810[[#This Row],[Entrega task 16]]="P","Pendiente",Tabla142810[[#This Row],[Entrega task 16]]-$C$48)</f>
        <v>Pendiente</v>
      </c>
      <c r="AR30" s="42" t="str">
        <f>IF(Tabla142810[[#This Row],[Entrega task 17]]="P","Pendiente",Tabla142810[[#This Row],[Entrega task 17]]-$C$49)</f>
        <v>Pendiente</v>
      </c>
      <c r="AS30" s="42" t="str">
        <f>IF(Tabla142810[[#This Row],[Entrega task 18]]="P","Pendiente",Tabla142810[[#This Row],[Entrega task 18]]-$C$50)</f>
        <v>Pendiente</v>
      </c>
      <c r="AT30" s="42" t="str">
        <f>IF(Tabla142810[[#This Row],[Entrega task 19]]="P","Pendiente",Tabla142810[[#This Row],[Entrega task 19]]-$C$51)</f>
        <v>Pendiente</v>
      </c>
      <c r="AU30" s="42" t="str">
        <f>IF(Tabla142810[[#This Row],[Entrega task 20]]="P","Pendiente",Tabla142810[[#This Row],[Entrega task 20]]-$C$52)</f>
        <v>Pendiente</v>
      </c>
      <c r="AV30" s="42" t="str">
        <f>IF(Tabla142810[[#This Row],[Entrega task 21]]="P","Pendiente",Tabla142810[[#This Row],[Entrega task 21]]-$C$53)</f>
        <v>Pendiente</v>
      </c>
      <c r="AW30" s="42" t="str">
        <f>IF(Tabla142810[[#This Row],[Entrega task 22]]="P","Pendiente",Tabla142810[[#This Row],[Entrega task 22]]-$C$54)</f>
        <v>Pendiente</v>
      </c>
      <c r="AX30" s="42" t="str">
        <f>IF(Tabla142810[[#This Row],[Entrega task 23]]="P","Pendiente",Tabla142810[[#This Row],[Entrega task 23]]-$C$55)</f>
        <v>Pendiente</v>
      </c>
      <c r="AY30" s="42" t="str">
        <f>IF(Tabla142810[[#This Row],[Entrega task 24]]="P","Pendiente",Tabla142810[[#This Row],[Entrega task 24]]-$C$56)</f>
        <v>Pendiente</v>
      </c>
      <c r="AZ30" s="42" t="str">
        <f>IF(Tabla142810[[#This Row],[Entrega task 25]]="P","Pendiente",Tabla142810[[#This Row],[Entrega task 25]]-$C$57)</f>
        <v>Pendiente</v>
      </c>
    </row>
    <row r="31" spans="1:53" ht="45.75" thickBot="1" x14ac:dyDescent="0.3">
      <c r="A31" s="2"/>
      <c r="B31" s="2"/>
      <c r="C31" s="20"/>
      <c r="D31" s="20"/>
      <c r="E31" s="20"/>
      <c r="F31" s="4"/>
      <c r="G31" s="4"/>
      <c r="H31" s="4"/>
      <c r="I31" s="2"/>
      <c r="J31" s="2"/>
      <c r="K31" s="2"/>
      <c r="L31" s="2"/>
      <c r="M31" s="2"/>
      <c r="N31" s="2"/>
      <c r="O31" s="2"/>
      <c r="P31" s="2"/>
      <c r="Q31" s="2"/>
      <c r="R31" s="2"/>
      <c r="S31" s="2"/>
      <c r="T31" s="2"/>
      <c r="U31" s="2"/>
      <c r="V31" s="2"/>
      <c r="W31" s="2"/>
      <c r="X31" s="2"/>
      <c r="Y31" s="2"/>
      <c r="Z31" s="2"/>
      <c r="AA31" s="2"/>
      <c r="AB31" s="16" t="e">
        <f>AVERAGE(Tabla142810[[ task 1 ]])</f>
        <v>#DIV/0!</v>
      </c>
      <c r="AC31" s="16" t="e">
        <f>AVERAGE(Tabla142810[task2])</f>
        <v>#DIV/0!</v>
      </c>
      <c r="AD31" s="16" t="e">
        <f>AVERAGE(Tabla142810[task 3])</f>
        <v>#DIV/0!</v>
      </c>
      <c r="AE31" s="16" t="e">
        <f>AVERAGE(Tabla142810[task 4])</f>
        <v>#DIV/0!</v>
      </c>
      <c r="AF31" s="16" t="e">
        <f>AVERAGE(Tabla142810[task 5])</f>
        <v>#DIV/0!</v>
      </c>
      <c r="AG31" s="16" t="e">
        <f>AVERAGE(Tabla142810[task 6])</f>
        <v>#DIV/0!</v>
      </c>
      <c r="AH31" s="16" t="e">
        <f>AVERAGE(Tabla142810[task 7])</f>
        <v>#DIV/0!</v>
      </c>
      <c r="AI31" s="16" t="e">
        <f>AVERAGE(Tabla142810[task 8])</f>
        <v>#DIV/0!</v>
      </c>
      <c r="AJ31" s="16" t="e">
        <f>AVERAGE(Tabla142810[task 9])</f>
        <v>#DIV/0!</v>
      </c>
      <c r="AK31" s="37" t="e">
        <f>AVERAGE(Tabla142810[task 10])</f>
        <v>#DIV/0!</v>
      </c>
      <c r="AL31" s="37" t="e">
        <f>AVERAGE(AL4:AL28)</f>
        <v>#DIV/0!</v>
      </c>
      <c r="AM31" s="37" t="e">
        <f t="shared" ref="AM31:AZ31" si="0">AVERAGE(AM4:AM28)</f>
        <v>#DIV/0!</v>
      </c>
      <c r="AN31" s="37" t="e">
        <f t="shared" si="0"/>
        <v>#DIV/0!</v>
      </c>
      <c r="AO31" s="37" t="e">
        <f t="shared" si="0"/>
        <v>#DIV/0!</v>
      </c>
      <c r="AP31" s="37" t="e">
        <f t="shared" si="0"/>
        <v>#DIV/0!</v>
      </c>
      <c r="AQ31" s="37" t="e">
        <f t="shared" si="0"/>
        <v>#DIV/0!</v>
      </c>
      <c r="AR31" s="37" t="e">
        <f t="shared" si="0"/>
        <v>#DIV/0!</v>
      </c>
      <c r="AS31" s="37" t="e">
        <f t="shared" si="0"/>
        <v>#DIV/0!</v>
      </c>
      <c r="AT31" s="37" t="e">
        <f t="shared" si="0"/>
        <v>#DIV/0!</v>
      </c>
      <c r="AU31" s="37" t="e">
        <f t="shared" si="0"/>
        <v>#DIV/0!</v>
      </c>
      <c r="AV31" s="37" t="e">
        <f t="shared" si="0"/>
        <v>#DIV/0!</v>
      </c>
      <c r="AW31" s="37" t="e">
        <f t="shared" si="0"/>
        <v>#DIV/0!</v>
      </c>
      <c r="AX31" s="37" t="e">
        <f t="shared" si="0"/>
        <v>#DIV/0!</v>
      </c>
      <c r="AY31" s="37" t="e">
        <f t="shared" si="0"/>
        <v>#DIV/0!</v>
      </c>
      <c r="AZ31" s="37" t="e">
        <f t="shared" si="0"/>
        <v>#DIV/0!</v>
      </c>
      <c r="BA31" s="3" t="s">
        <v>35</v>
      </c>
    </row>
    <row r="32" spans="1:53" ht="45.75" thickBot="1" x14ac:dyDescent="0.3">
      <c r="A32" s="7" t="s">
        <v>88</v>
      </c>
      <c r="B32" s="8" t="s">
        <v>89</v>
      </c>
      <c r="C32" s="9" t="s">
        <v>90</v>
      </c>
      <c r="D32" s="10" t="s">
        <v>91</v>
      </c>
      <c r="H32" s="3" t="s">
        <v>36</v>
      </c>
      <c r="I32" s="2"/>
      <c r="J32" s="2"/>
    </row>
    <row r="33" spans="1:10" x14ac:dyDescent="0.25">
      <c r="A33" s="5" t="s">
        <v>99</v>
      </c>
      <c r="B33" s="1" t="s">
        <v>92</v>
      </c>
      <c r="C33" s="15" t="s">
        <v>9</v>
      </c>
      <c r="D33" s="6" t="s">
        <v>4</v>
      </c>
      <c r="H33" s="25" t="s">
        <v>37</v>
      </c>
      <c r="I33" s="26"/>
      <c r="J33" s="22"/>
    </row>
    <row r="34" spans="1:10" x14ac:dyDescent="0.25">
      <c r="A34" s="5" t="s">
        <v>100</v>
      </c>
      <c r="B34" s="1"/>
      <c r="C34" s="15" t="s">
        <v>9</v>
      </c>
      <c r="D34" s="6"/>
      <c r="H34" s="27" t="s">
        <v>38</v>
      </c>
      <c r="I34" s="28"/>
      <c r="J34" s="23"/>
    </row>
    <row r="35" spans="1:10" x14ac:dyDescent="0.25">
      <c r="A35" s="5" t="s">
        <v>5</v>
      </c>
      <c r="B35" s="1"/>
      <c r="C35" s="15" t="s">
        <v>9</v>
      </c>
      <c r="D35" s="6"/>
      <c r="H35" s="29" t="s">
        <v>39</v>
      </c>
      <c r="I35" s="30"/>
      <c r="J35" s="23"/>
    </row>
    <row r="36" spans="1:10" ht="30" x14ac:dyDescent="0.25">
      <c r="A36" s="5" t="s">
        <v>6</v>
      </c>
      <c r="B36" s="1"/>
      <c r="C36" s="15" t="s">
        <v>9</v>
      </c>
      <c r="D36" s="6"/>
      <c r="H36" s="31" t="s">
        <v>40</v>
      </c>
      <c r="I36" s="32"/>
      <c r="J36" s="23"/>
    </row>
    <row r="37" spans="1:10" x14ac:dyDescent="0.25">
      <c r="A37" s="5" t="s">
        <v>17</v>
      </c>
      <c r="B37" s="1"/>
      <c r="C37" s="15" t="s">
        <v>9</v>
      </c>
      <c r="D37" s="6"/>
      <c r="H37" s="33" t="s">
        <v>23</v>
      </c>
      <c r="I37" s="34" t="s">
        <v>24</v>
      </c>
      <c r="J37" s="23"/>
    </row>
    <row r="38" spans="1:10" ht="15.75" thickBot="1" x14ac:dyDescent="0.3">
      <c r="A38" s="5" t="s">
        <v>18</v>
      </c>
      <c r="B38" s="1"/>
      <c r="C38" s="15" t="s">
        <v>9</v>
      </c>
      <c r="D38" s="6"/>
      <c r="H38" s="35"/>
      <c r="I38" s="36"/>
      <c r="J38" s="24"/>
    </row>
    <row r="39" spans="1:10" x14ac:dyDescent="0.25">
      <c r="A39" s="5" t="s">
        <v>19</v>
      </c>
      <c r="B39" s="1"/>
      <c r="C39" s="15" t="s">
        <v>9</v>
      </c>
      <c r="D39" s="6"/>
    </row>
    <row r="40" spans="1:10" x14ac:dyDescent="0.25">
      <c r="A40" s="5" t="s">
        <v>10</v>
      </c>
      <c r="B40" s="1"/>
      <c r="C40" s="15" t="s">
        <v>9</v>
      </c>
      <c r="D40" s="6"/>
    </row>
    <row r="41" spans="1:10" x14ac:dyDescent="0.25">
      <c r="A41" s="5" t="s">
        <v>11</v>
      </c>
      <c r="B41" s="1"/>
      <c r="C41" s="15" t="s">
        <v>9</v>
      </c>
      <c r="D41" s="6"/>
    </row>
    <row r="42" spans="1:10" x14ac:dyDescent="0.25">
      <c r="A42" s="11" t="s">
        <v>12</v>
      </c>
      <c r="B42" s="12"/>
      <c r="C42" s="15" t="s">
        <v>9</v>
      </c>
      <c r="D42" s="13"/>
    </row>
    <row r="43" spans="1:10" x14ac:dyDescent="0.25">
      <c r="A43" s="11" t="s">
        <v>72</v>
      </c>
      <c r="B43" s="1"/>
      <c r="C43" s="15" t="s">
        <v>9</v>
      </c>
      <c r="D43" s="6"/>
    </row>
    <row r="44" spans="1:10" x14ac:dyDescent="0.25">
      <c r="A44" s="11" t="s">
        <v>73</v>
      </c>
      <c r="B44" s="1"/>
      <c r="C44" s="15" t="s">
        <v>9</v>
      </c>
      <c r="D44" s="6"/>
    </row>
    <row r="45" spans="1:10" x14ac:dyDescent="0.25">
      <c r="A45" s="11" t="s">
        <v>74</v>
      </c>
      <c r="B45" s="1"/>
      <c r="C45" s="15" t="s">
        <v>9</v>
      </c>
      <c r="D45" s="6"/>
    </row>
    <row r="46" spans="1:10" x14ac:dyDescent="0.25">
      <c r="A46" s="11" t="s">
        <v>75</v>
      </c>
      <c r="B46" s="1"/>
      <c r="C46" s="15" t="s">
        <v>9</v>
      </c>
      <c r="D46" s="6"/>
    </row>
    <row r="47" spans="1:10" x14ac:dyDescent="0.25">
      <c r="A47" s="11" t="s">
        <v>76</v>
      </c>
      <c r="B47" s="1"/>
      <c r="C47" s="15" t="s">
        <v>9</v>
      </c>
      <c r="D47" s="6"/>
    </row>
    <row r="48" spans="1:10" x14ac:dyDescent="0.25">
      <c r="A48" s="11" t="s">
        <v>77</v>
      </c>
      <c r="B48" s="12"/>
      <c r="C48" s="15" t="s">
        <v>9</v>
      </c>
      <c r="D48" s="13"/>
    </row>
    <row r="49" spans="1:4" x14ac:dyDescent="0.25">
      <c r="A49" s="11" t="s">
        <v>78</v>
      </c>
      <c r="B49" s="1"/>
      <c r="C49" s="15" t="s">
        <v>9</v>
      </c>
      <c r="D49" s="6"/>
    </row>
    <row r="50" spans="1:4" x14ac:dyDescent="0.25">
      <c r="A50" s="11" t="s">
        <v>79</v>
      </c>
      <c r="B50" s="1"/>
      <c r="C50" s="15" t="s">
        <v>9</v>
      </c>
      <c r="D50" s="6"/>
    </row>
    <row r="51" spans="1:4" x14ac:dyDescent="0.25">
      <c r="A51" s="11" t="s">
        <v>80</v>
      </c>
      <c r="B51" s="1"/>
      <c r="C51" s="15" t="s">
        <v>9</v>
      </c>
      <c r="D51" s="6"/>
    </row>
    <row r="52" spans="1:4" x14ac:dyDescent="0.25">
      <c r="A52" s="11" t="s">
        <v>81</v>
      </c>
      <c r="B52" s="1"/>
      <c r="C52" s="15" t="s">
        <v>9</v>
      </c>
      <c r="D52" s="6"/>
    </row>
    <row r="53" spans="1:4" x14ac:dyDescent="0.25">
      <c r="A53" s="11" t="s">
        <v>82</v>
      </c>
      <c r="B53" s="12"/>
      <c r="C53" s="15" t="s">
        <v>9</v>
      </c>
      <c r="D53" s="13"/>
    </row>
    <row r="54" spans="1:4" x14ac:dyDescent="0.25">
      <c r="A54" s="11" t="s">
        <v>83</v>
      </c>
      <c r="B54" s="1"/>
      <c r="C54" s="15" t="s">
        <v>9</v>
      </c>
      <c r="D54" s="6"/>
    </row>
    <row r="55" spans="1:4" x14ac:dyDescent="0.25">
      <c r="A55" s="11" t="s">
        <v>84</v>
      </c>
      <c r="B55" s="1"/>
      <c r="C55" s="15" t="s">
        <v>9</v>
      </c>
      <c r="D55" s="6"/>
    </row>
    <row r="56" spans="1:4" x14ac:dyDescent="0.25">
      <c r="A56" s="11" t="s">
        <v>85</v>
      </c>
      <c r="B56" s="1"/>
      <c r="C56" s="15" t="s">
        <v>9</v>
      </c>
      <c r="D56" s="6"/>
    </row>
    <row r="57" spans="1:4" x14ac:dyDescent="0.25">
      <c r="A57" s="11" t="s">
        <v>86</v>
      </c>
      <c r="B57" s="12"/>
      <c r="C57" s="15" t="s">
        <v>9</v>
      </c>
      <c r="D57" s="13"/>
    </row>
  </sheetData>
  <mergeCells count="3">
    <mergeCell ref="A1:V1"/>
    <mergeCell ref="AB1:AZ2"/>
    <mergeCell ref="A2:B2"/>
  </mergeCells>
  <conditionalFormatting sqref="AZ36">
    <cfRule type="colorScale" priority="5">
      <colorScale>
        <cfvo type="min"/>
        <cfvo type="max"/>
        <color rgb="FFFF7128"/>
        <color rgb="FFFFEF9C"/>
      </colorScale>
    </cfRule>
  </conditionalFormatting>
  <conditionalFormatting sqref="AB4:AZ30">
    <cfRule type="cellIs" dxfId="88" priority="1" operator="greaterThanOrEqual">
      <formula>23</formula>
    </cfRule>
    <cfRule type="cellIs" dxfId="87" priority="2" operator="between">
      <formula>16</formula>
      <formula>22</formula>
    </cfRule>
    <cfRule type="cellIs" dxfId="86" priority="3" operator="between">
      <formula>8</formula>
      <formula>15</formula>
    </cfRule>
    <cfRule type="cellIs" dxfId="85" priority="4" operator="between">
      <formula>0</formula>
      <formula>7</formula>
    </cfRule>
  </conditionalFormatting>
  <pageMargins left="0.7" right="0.7" top="0.75" bottom="0.75" header="0.3" footer="0.3"/>
  <drawing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Instrucciones</vt:lpstr>
      <vt:lpstr>Curso_task </vt:lpstr>
      <vt:lpstr>Curso2_task</vt:lpstr>
      <vt:lpstr>Curso3_task</vt:lpstr>
      <vt:lpstr>Curso4_task</vt:lpstr>
      <vt:lpstr>Curso5_task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Daniella Restuccia</cp:lastModifiedBy>
  <dcterms:created xsi:type="dcterms:W3CDTF">2020-08-10T21:16:54Z</dcterms:created>
  <dcterms:modified xsi:type="dcterms:W3CDTF">2020-09-24T13:58:41Z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